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55716\Downloads\H Resource pack in Excel\"/>
    </mc:Choice>
  </mc:AlternateContent>
  <xr:revisionPtr revIDLastSave="0" documentId="13_ncr:1_{581767BA-1B79-406E-BFE0-A1AF4EAF98FA}" xr6:coauthVersionLast="47" xr6:coauthVersionMax="47" xr10:uidLastSave="{00000000-0000-0000-0000-000000000000}"/>
  <bookViews>
    <workbookView xWindow="28680" yWindow="-120" windowWidth="29040" windowHeight="15840" activeTab="1" xr2:uid="{A3014DCB-1C7D-470C-B7CE-DCF71EA66E8F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C30" i="1" s="1"/>
  <c r="C44" i="1"/>
  <c r="B44" i="1"/>
  <c r="C43" i="1"/>
  <c r="B43" i="1"/>
  <c r="C42" i="1"/>
  <c r="B42" i="1"/>
  <c r="C41" i="1"/>
  <c r="B41" i="1"/>
  <c r="C40" i="1"/>
  <c r="B40" i="1"/>
  <c r="B34" i="1"/>
  <c r="C37" i="1"/>
  <c r="B37" i="1"/>
  <c r="F33" i="1"/>
  <c r="F34" i="1" s="1"/>
  <c r="F35" i="1" s="1"/>
  <c r="B30" i="1"/>
  <c r="H18" i="1"/>
  <c r="G20" i="1" s="1"/>
  <c r="D18" i="1"/>
  <c r="C20" i="1" s="1"/>
  <c r="D22" i="1" s="1"/>
  <c r="E18" i="1"/>
  <c r="E19" i="1" s="1"/>
  <c r="F18" i="1"/>
  <c r="E20" i="1" s="1"/>
  <c r="G18" i="1"/>
  <c r="F20" i="1" s="1"/>
  <c r="D19" i="1"/>
  <c r="G19" i="1"/>
  <c r="H33" i="1" s="1"/>
  <c r="H34" i="1" s="1"/>
  <c r="H35" i="1" s="1"/>
  <c r="C18" i="1"/>
  <c r="C19" i="1" s="1"/>
  <c r="B18" i="1"/>
  <c r="C8" i="1"/>
  <c r="C6" i="1"/>
  <c r="C5" i="1"/>
  <c r="C4" i="1"/>
  <c r="C3" i="1"/>
  <c r="C32" i="1" l="1"/>
  <c r="C7" i="1"/>
  <c r="C9" i="1" s="1"/>
  <c r="C11" i="1" s="1"/>
  <c r="C14" i="1"/>
  <c r="F19" i="1"/>
  <c r="G33" i="1" s="1"/>
  <c r="G34" i="1" s="1"/>
  <c r="G35" i="1" s="1"/>
  <c r="C13" i="1"/>
  <c r="D20" i="1"/>
  <c r="B20" i="1"/>
  <c r="C22" i="1" s="1"/>
  <c r="G21" i="1"/>
  <c r="G22" i="1"/>
  <c r="E21" i="1"/>
  <c r="F22" i="1"/>
  <c r="C21" i="1"/>
  <c r="B19" i="1"/>
  <c r="C12" i="1"/>
  <c r="B38" i="1" l="1"/>
  <c r="B21" i="1"/>
  <c r="B23" i="1" s="1"/>
  <c r="C10" i="1"/>
  <c r="F30" i="1"/>
  <c r="F21" i="1"/>
  <c r="F23" i="1" s="1"/>
  <c r="C39" i="1"/>
  <c r="B32" i="1"/>
  <c r="G23" i="1"/>
  <c r="C23" i="1"/>
  <c r="E22" i="1"/>
  <c r="E23" i="1" s="1"/>
  <c r="D21" i="1"/>
  <c r="D23" i="1" s="1"/>
  <c r="B39" i="1" l="1"/>
  <c r="C38" i="1"/>
  <c r="C33" i="1"/>
  <c r="C34" i="1" s="1"/>
  <c r="B33" i="1"/>
</calcChain>
</file>

<file path=xl/sharedStrings.xml><?xml version="1.0" encoding="utf-8"?>
<sst xmlns="http://schemas.openxmlformats.org/spreadsheetml/2006/main" count="89" uniqueCount="68">
  <si>
    <t>Fabricators Ltd</t>
  </si>
  <si>
    <t>Production</t>
  </si>
  <si>
    <t>Materials</t>
  </si>
  <si>
    <t>Labour</t>
  </si>
  <si>
    <t>Variable Overheads</t>
  </si>
  <si>
    <t>Fixed costs</t>
  </si>
  <si>
    <t>units</t>
  </si>
  <si>
    <t>per kg</t>
  </si>
  <si>
    <t>kgs @</t>
  </si>
  <si>
    <t xml:space="preserve">hrs @ </t>
  </si>
  <si>
    <t>per hour</t>
  </si>
  <si>
    <t>per labour hour</t>
  </si>
  <si>
    <t>per month (excluding annual depreciation of)</t>
  </si>
  <si>
    <t>Sales</t>
  </si>
  <si>
    <t>Jan</t>
  </si>
  <si>
    <t>Feb</t>
  </si>
  <si>
    <t>Mar</t>
  </si>
  <si>
    <t>Apr</t>
  </si>
  <si>
    <t>May</t>
  </si>
  <si>
    <t>June</t>
  </si>
  <si>
    <t>Opening inventory for each month will be 50% of the cash sales of that month.</t>
  </si>
  <si>
    <t>Cash sales will be 20% of the monthly total</t>
  </si>
  <si>
    <t xml:space="preserve">Estimated cash sales for July </t>
  </si>
  <si>
    <t>Bad debts is estimated at 2% of credit sales.</t>
  </si>
  <si>
    <t>Credit sales — 5% trade discount, payable one month after sale.</t>
  </si>
  <si>
    <t>Purchase of equipment £120,000 in January — an initial deposit of 20% is payable in January, followed by 12 equal monthly instalments.</t>
  </si>
  <si>
    <t>A production bonus of £2 per unit for units in excess of 15,000 is paid in the month following production.</t>
  </si>
  <si>
    <t>60% of variable overhead costs per unit are paid in the month of production and the remainder in the month following.</t>
  </si>
  <si>
    <t xml:space="preserve">Cash balance at the start of May is </t>
  </si>
  <si>
    <t>25,000 × £8</t>
  </si>
  <si>
    <t>40,000 × £6</t>
  </si>
  <si>
    <t>Variable Overhead</t>
  </si>
  <si>
    <t>40,000 × £1</t>
  </si>
  <si>
    <t>Total Cost of Production</t>
  </si>
  <si>
    <t>No. of Units Produced</t>
  </si>
  <si>
    <t>Unit Cost of Production</t>
  </si>
  <si>
    <t>Margin = 20%</t>
  </si>
  <si>
    <t>Selling Price per unit</t>
  </si>
  <si>
    <t>Material Cost per unit</t>
  </si>
  <si>
    <t>£200,000/80,000</t>
  </si>
  <si>
    <t>Labour Cost per unit</t>
  </si>
  <si>
    <t>£240,000/80,000</t>
  </si>
  <si>
    <t>Variable Overhead Cost per unit</t>
  </si>
  <si>
    <t>£40,000/80,000</t>
  </si>
  <si>
    <t>Fixed Overhead (excluding Dep)</t>
  </si>
  <si>
    <t>Jun</t>
  </si>
  <si>
    <t>Cash Sales</t>
  </si>
  <si>
    <t>Credit Sales</t>
  </si>
  <si>
    <t>Closing Inventory</t>
  </si>
  <si>
    <t>Opening Inventory</t>
  </si>
  <si>
    <t>Production Budget</t>
  </si>
  <si>
    <t>Cash Budget for Fabricators Ltd for 2 months ending June</t>
  </si>
  <si>
    <t>Opening Balance</t>
  </si>
  <si>
    <t>Receipts</t>
  </si>
  <si>
    <t>TOTAL RECEIPTS</t>
  </si>
  <si>
    <t>Payments</t>
  </si>
  <si>
    <t>Equipment</t>
  </si>
  <si>
    <t>Bonus</t>
  </si>
  <si>
    <t>60% Variable Overheads</t>
  </si>
  <si>
    <t>40% Variable Overheads</t>
  </si>
  <si>
    <t>Fixed Costs</t>
  </si>
  <si>
    <t>TOTAL PAYMENTS</t>
  </si>
  <si>
    <t>Closing Balance</t>
  </si>
  <si>
    <t>Selling Price</t>
  </si>
  <si>
    <t>Units</t>
  </si>
  <si>
    <t>Sold</t>
  </si>
  <si>
    <t>Bad Debts</t>
  </si>
  <si>
    <t>Paid 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</si>
</sst>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0" fontId="1" fillId="0" borderId="0" xfId="0" applyFont="1"/>
    <xf numFmtId="6" fontId="1" fillId="0" borderId="0" xfId="0" applyNumberFormat="1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/>
    <xf numFmtId="0" fontId="1" fillId="0" borderId="0" xfId="0" applyFont="1" applyAlignment="1">
      <alignment horizontal="left" vertical="center"/>
    </xf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/>
    <xf numFmtId="6" fontId="1" fillId="0" borderId="0" xfId="0" applyNumberFormat="1" applyFont="1" applyAlignment="1">
      <alignment horizontal="right" vertical="center" wrapText="1"/>
    </xf>
    <xf numFmtId="6" fontId="1" fillId="0" borderId="5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8" fontId="1" fillId="0" borderId="0" xfId="0" applyNumberFormat="1" applyFont="1" applyAlignment="1">
      <alignment horizontal="right" vertical="center" wrapText="1"/>
    </xf>
    <xf numFmtId="164" fontId="5" fillId="0" borderId="0" xfId="1" applyNumberFormat="1" applyFont="1" applyAlignment="1">
      <alignment horizontal="left" vertical="center" wrapText="1"/>
    </xf>
    <xf numFmtId="164" fontId="5" fillId="0" borderId="5" xfId="1" applyNumberFormat="1" applyFont="1" applyBorder="1" applyAlignment="1">
      <alignment horizontal="left" vertical="center" wrapText="1"/>
    </xf>
    <xf numFmtId="8" fontId="1" fillId="0" borderId="5" xfId="0" applyNumberFormat="1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8" fontId="1" fillId="0" borderId="0" xfId="0" applyNumberFormat="1" applyFont="1"/>
    <xf numFmtId="0" fontId="1" fillId="0" borderId="11" xfId="0" applyFont="1" applyBorder="1"/>
    <xf numFmtId="164" fontId="1" fillId="0" borderId="0" xfId="0" applyNumberFormat="1" applyFont="1"/>
    <xf numFmtId="164" fontId="1" fillId="0" borderId="11" xfId="0" applyNumberFormat="1" applyFont="1" applyBorder="1"/>
    <xf numFmtId="0" fontId="1" fillId="0" borderId="12" xfId="0" applyFont="1" applyBorder="1"/>
    <xf numFmtId="164" fontId="1" fillId="0" borderId="13" xfId="0" applyNumberFormat="1" applyFont="1" applyBorder="1"/>
    <xf numFmtId="164" fontId="1" fillId="0" borderId="14" xfId="0" applyNumberFormat="1" applyFont="1" applyBorder="1"/>
    <xf numFmtId="165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6" fontId="1" fillId="0" borderId="6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EE931-36E5-4767-B30B-28971880D419}">
  <dimension ref="A1:H25"/>
  <sheetViews>
    <sheetView workbookViewId="0">
      <selection activeCell="B18" sqref="B18"/>
    </sheetView>
  </sheetViews>
  <sheetFormatPr defaultRowHeight="14.4" x14ac:dyDescent="0.3"/>
  <cols>
    <col min="1" max="1" width="24.44140625" customWidth="1"/>
    <col min="2" max="2" width="8.44140625" bestFit="1" customWidth="1"/>
    <col min="3" max="3" width="15.6640625" customWidth="1"/>
    <col min="6" max="6" width="9.5546875" bestFit="1" customWidth="1"/>
    <col min="7" max="8" width="9.33203125" bestFit="1" customWidth="1"/>
  </cols>
  <sheetData>
    <row r="1" spans="1:8" ht="17.399999999999999" x14ac:dyDescent="0.3">
      <c r="A1" s="47" t="s">
        <v>0</v>
      </c>
    </row>
    <row r="2" spans="1:8" x14ac:dyDescent="0.3">
      <c r="A2" s="4"/>
      <c r="B2" s="4"/>
      <c r="C2" s="4"/>
      <c r="D2" s="4"/>
      <c r="E2" s="4"/>
    </row>
    <row r="3" spans="1:8" x14ac:dyDescent="0.3">
      <c r="A3" s="1" t="s">
        <v>1</v>
      </c>
      <c r="B3" s="2">
        <v>80000</v>
      </c>
      <c r="C3" s="4" t="s">
        <v>6</v>
      </c>
      <c r="D3" s="4"/>
      <c r="E3" s="4"/>
    </row>
    <row r="4" spans="1:8" x14ac:dyDescent="0.3">
      <c r="A4" s="1" t="s">
        <v>2</v>
      </c>
      <c r="B4" s="2">
        <v>25000</v>
      </c>
      <c r="C4" s="4" t="s">
        <v>8</v>
      </c>
      <c r="D4" s="5">
        <v>8</v>
      </c>
      <c r="E4" s="4" t="s">
        <v>7</v>
      </c>
    </row>
    <row r="5" spans="1:8" x14ac:dyDescent="0.3">
      <c r="A5" s="1" t="s">
        <v>3</v>
      </c>
      <c r="B5" s="2">
        <v>40000</v>
      </c>
      <c r="C5" s="4" t="s">
        <v>9</v>
      </c>
      <c r="D5" s="5">
        <v>6</v>
      </c>
      <c r="E5" s="4" t="s">
        <v>10</v>
      </c>
    </row>
    <row r="6" spans="1:8" x14ac:dyDescent="0.3">
      <c r="A6" s="1" t="s">
        <v>4</v>
      </c>
      <c r="B6" s="3">
        <v>1</v>
      </c>
      <c r="C6" s="6" t="s">
        <v>11</v>
      </c>
      <c r="D6" s="4"/>
      <c r="E6" s="4"/>
    </row>
    <row r="7" spans="1:8" ht="57" customHeight="1" x14ac:dyDescent="0.3">
      <c r="A7" s="1" t="s">
        <v>5</v>
      </c>
      <c r="B7" s="3">
        <v>20000</v>
      </c>
      <c r="C7" s="6" t="s">
        <v>12</v>
      </c>
      <c r="D7" s="5">
        <v>80000</v>
      </c>
      <c r="E7" s="4"/>
    </row>
    <row r="8" spans="1:8" x14ac:dyDescent="0.3">
      <c r="A8" s="4"/>
      <c r="B8" s="4"/>
      <c r="C8" s="4"/>
      <c r="D8" s="4"/>
      <c r="E8" s="4"/>
      <c r="F8" s="4"/>
      <c r="G8" s="4"/>
    </row>
    <row r="9" spans="1:8" x14ac:dyDescent="0.3">
      <c r="A9" s="4"/>
      <c r="B9" s="4"/>
      <c r="C9" s="4"/>
      <c r="D9" s="4"/>
      <c r="E9" s="4"/>
      <c r="F9" s="4"/>
      <c r="G9" s="4"/>
    </row>
    <row r="10" spans="1:8" x14ac:dyDescent="0.3">
      <c r="A10" s="4" t="s">
        <v>21</v>
      </c>
      <c r="B10" s="4"/>
      <c r="C10" s="4"/>
      <c r="D10" s="4"/>
      <c r="E10" s="4"/>
      <c r="F10" s="4"/>
      <c r="G10" s="12">
        <v>0.2</v>
      </c>
    </row>
    <row r="11" spans="1:8" x14ac:dyDescent="0.3">
      <c r="A11" s="11" t="s">
        <v>20</v>
      </c>
      <c r="B11" s="4"/>
      <c r="C11" s="4"/>
      <c r="D11" s="4"/>
      <c r="E11" s="4"/>
      <c r="F11" s="4"/>
      <c r="G11" s="12">
        <v>0.5</v>
      </c>
    </row>
    <row r="12" spans="1:8" ht="15" thickBot="1" x14ac:dyDescent="0.35">
      <c r="A12" s="11"/>
    </row>
    <row r="13" spans="1:8" ht="15" thickBot="1" x14ac:dyDescent="0.35">
      <c r="A13" s="7" t="s">
        <v>13</v>
      </c>
      <c r="B13" s="8" t="s">
        <v>14</v>
      </c>
      <c r="C13" s="8" t="s">
        <v>15</v>
      </c>
      <c r="D13" s="8" t="s">
        <v>16</v>
      </c>
      <c r="E13" s="8" t="s">
        <v>17</v>
      </c>
      <c r="F13" s="8" t="s">
        <v>18</v>
      </c>
      <c r="G13" s="8" t="s">
        <v>19</v>
      </c>
    </row>
    <row r="14" spans="1:8" ht="15" thickBot="1" x14ac:dyDescent="0.35">
      <c r="A14" s="9" t="s">
        <v>6</v>
      </c>
      <c r="B14" s="10">
        <v>4000</v>
      </c>
      <c r="C14" s="10">
        <v>6000</v>
      </c>
      <c r="D14" s="10">
        <v>10000</v>
      </c>
      <c r="E14" s="10">
        <v>14000</v>
      </c>
      <c r="F14" s="10">
        <v>16000</v>
      </c>
      <c r="G14" s="10">
        <v>29000</v>
      </c>
    </row>
    <row r="16" spans="1:8" x14ac:dyDescent="0.3">
      <c r="A16" s="4" t="s">
        <v>22</v>
      </c>
      <c r="B16" s="4"/>
      <c r="C16" s="14">
        <v>10000</v>
      </c>
      <c r="D16" s="4" t="s">
        <v>6</v>
      </c>
      <c r="E16" s="4"/>
      <c r="F16" s="4"/>
      <c r="G16" s="4"/>
      <c r="H16" s="4"/>
    </row>
    <row r="17" spans="1:8" x14ac:dyDescent="0.3">
      <c r="A17" s="4"/>
      <c r="B17" s="4"/>
      <c r="C17" s="4"/>
      <c r="D17" s="4"/>
      <c r="E17" s="4"/>
      <c r="F17" s="4"/>
      <c r="G17" s="4"/>
      <c r="H17" s="4"/>
    </row>
    <row r="18" spans="1:8" x14ac:dyDescent="0.3">
      <c r="A18" s="13" t="s">
        <v>24</v>
      </c>
      <c r="B18" s="4"/>
      <c r="C18" s="4"/>
      <c r="D18" s="4"/>
      <c r="E18" s="4"/>
      <c r="F18" s="12">
        <v>0.05</v>
      </c>
      <c r="G18" s="4"/>
      <c r="H18" s="4"/>
    </row>
    <row r="19" spans="1:8" x14ac:dyDescent="0.3">
      <c r="A19" s="13" t="s">
        <v>23</v>
      </c>
      <c r="B19" s="4"/>
      <c r="C19" s="4"/>
      <c r="D19" s="4"/>
      <c r="E19" s="4"/>
      <c r="F19" s="12">
        <v>0.02</v>
      </c>
      <c r="G19" s="4"/>
      <c r="H19" s="4"/>
    </row>
    <row r="20" spans="1:8" ht="32.25" customHeight="1" x14ac:dyDescent="0.3">
      <c r="A20" s="48" t="s">
        <v>25</v>
      </c>
      <c r="B20" s="48"/>
      <c r="C20" s="48"/>
      <c r="D20" s="48"/>
      <c r="E20" s="48"/>
      <c r="F20" s="5">
        <v>120000</v>
      </c>
      <c r="G20" s="12">
        <v>0.2</v>
      </c>
      <c r="H20" s="4">
        <v>12</v>
      </c>
    </row>
    <row r="21" spans="1:8" ht="31.5" customHeight="1" x14ac:dyDescent="0.3">
      <c r="A21" s="48" t="s">
        <v>26</v>
      </c>
      <c r="B21" s="48"/>
      <c r="C21" s="48"/>
      <c r="D21" s="48"/>
      <c r="E21" s="48"/>
      <c r="F21" s="5">
        <v>2</v>
      </c>
      <c r="G21" s="14">
        <v>15000</v>
      </c>
      <c r="H21" s="4"/>
    </row>
    <row r="22" spans="1:8" ht="31.5" customHeight="1" x14ac:dyDescent="0.3">
      <c r="A22" s="48" t="s">
        <v>27</v>
      </c>
      <c r="B22" s="48"/>
      <c r="C22" s="48"/>
      <c r="D22" s="48"/>
      <c r="E22" s="48"/>
      <c r="F22" s="12">
        <v>0.6</v>
      </c>
      <c r="G22" s="12">
        <v>0.4</v>
      </c>
      <c r="H22" s="4"/>
    </row>
    <row r="23" spans="1:8" x14ac:dyDescent="0.3">
      <c r="A23" s="4"/>
      <c r="B23" s="4"/>
      <c r="C23" s="4"/>
      <c r="D23" s="4"/>
      <c r="E23" s="4"/>
      <c r="F23" s="4"/>
      <c r="G23" s="4"/>
      <c r="H23" s="4"/>
    </row>
    <row r="24" spans="1:8" x14ac:dyDescent="0.3">
      <c r="A24" s="4" t="s">
        <v>28</v>
      </c>
      <c r="B24" s="4"/>
      <c r="C24" s="5">
        <v>8000</v>
      </c>
      <c r="D24" s="4"/>
      <c r="E24" s="4"/>
      <c r="F24" s="4"/>
      <c r="G24" s="4"/>
      <c r="H24" s="4"/>
    </row>
    <row r="25" spans="1:8" x14ac:dyDescent="0.3">
      <c r="A25" s="4"/>
      <c r="B25" s="4"/>
      <c r="C25" s="4"/>
      <c r="D25" s="4"/>
      <c r="E25" s="4"/>
      <c r="F25" s="4"/>
      <c r="G25" s="4"/>
      <c r="H25" s="4"/>
    </row>
  </sheetData>
  <mergeCells count="3">
    <mergeCell ref="A20:E20"/>
    <mergeCell ref="A21:E21"/>
    <mergeCell ref="A22:E22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C2DBF-630F-49C5-9EB7-7B0C027DCF78}">
  <dimension ref="A1:H46"/>
  <sheetViews>
    <sheetView tabSelected="1" workbookViewId="0">
      <selection activeCell="C39" sqref="C39"/>
    </sheetView>
  </sheetViews>
  <sheetFormatPr defaultRowHeight="14.4" x14ac:dyDescent="0.3"/>
  <cols>
    <col min="1" max="1" width="31.88671875" customWidth="1"/>
    <col min="2" max="2" width="17.88671875" customWidth="1"/>
    <col min="3" max="3" width="13.6640625" bestFit="1" customWidth="1"/>
    <col min="4" max="4" width="11.33203125" bestFit="1" customWidth="1"/>
    <col min="5" max="5" width="13.109375" customWidth="1"/>
    <col min="6" max="7" width="11.33203125" bestFit="1" customWidth="1"/>
  </cols>
  <sheetData>
    <row r="1" spans="1:7" ht="17.399999999999999" x14ac:dyDescent="0.3">
      <c r="A1" s="47" t="s">
        <v>0</v>
      </c>
    </row>
    <row r="2" spans="1:7" ht="15.6" x14ac:dyDescent="0.3">
      <c r="A2" s="21"/>
      <c r="B2" s="21"/>
      <c r="C2" s="21"/>
    </row>
    <row r="3" spans="1:7" x14ac:dyDescent="0.3">
      <c r="A3" s="1" t="s">
        <v>2</v>
      </c>
      <c r="B3" s="1" t="s">
        <v>29</v>
      </c>
      <c r="C3" s="22">
        <f>Question!B4*Question!D4</f>
        <v>200000</v>
      </c>
    </row>
    <row r="4" spans="1:7" x14ac:dyDescent="0.3">
      <c r="A4" s="1" t="s">
        <v>3</v>
      </c>
      <c r="B4" s="1" t="s">
        <v>30</v>
      </c>
      <c r="C4" s="22">
        <f>Question!B5*Question!D5</f>
        <v>240000</v>
      </c>
    </row>
    <row r="5" spans="1:7" x14ac:dyDescent="0.3">
      <c r="A5" s="1" t="s">
        <v>31</v>
      </c>
      <c r="B5" s="1" t="s">
        <v>32</v>
      </c>
      <c r="C5" s="22">
        <f>Question!B5*Question!B6</f>
        <v>40000</v>
      </c>
    </row>
    <row r="6" spans="1:7" x14ac:dyDescent="0.3">
      <c r="A6" s="1" t="s">
        <v>44</v>
      </c>
      <c r="B6" s="1"/>
      <c r="C6" s="23">
        <f>Question!B7*12-Question!D7</f>
        <v>160000</v>
      </c>
    </row>
    <row r="7" spans="1:7" x14ac:dyDescent="0.3">
      <c r="A7" s="1" t="s">
        <v>33</v>
      </c>
      <c r="B7" s="1"/>
      <c r="C7" s="22">
        <f>SUM(C3:C6)</f>
        <v>640000</v>
      </c>
    </row>
    <row r="8" spans="1:7" x14ac:dyDescent="0.3">
      <c r="A8" s="1" t="s">
        <v>34</v>
      </c>
      <c r="B8" s="1"/>
      <c r="C8" s="24">
        <f>Question!B3</f>
        <v>80000</v>
      </c>
    </row>
    <row r="9" spans="1:7" x14ac:dyDescent="0.3">
      <c r="A9" s="1" t="s">
        <v>35</v>
      </c>
      <c r="B9" s="1"/>
      <c r="C9" s="25">
        <f>C7/C8</f>
        <v>8</v>
      </c>
    </row>
    <row r="10" spans="1:7" x14ac:dyDescent="0.3">
      <c r="A10" s="1" t="s">
        <v>36</v>
      </c>
      <c r="B10" s="1"/>
      <c r="C10" s="28">
        <f>C11-C9</f>
        <v>2</v>
      </c>
    </row>
    <row r="11" spans="1:7" x14ac:dyDescent="0.3">
      <c r="A11" s="1" t="s">
        <v>37</v>
      </c>
      <c r="B11" s="1"/>
      <c r="C11" s="25">
        <f>C9/80%*100%</f>
        <v>10</v>
      </c>
    </row>
    <row r="12" spans="1:7" x14ac:dyDescent="0.3">
      <c r="A12" s="1" t="s">
        <v>38</v>
      </c>
      <c r="B12" s="1" t="s">
        <v>39</v>
      </c>
      <c r="C12" s="25">
        <f>C3/C8</f>
        <v>2.5</v>
      </c>
    </row>
    <row r="13" spans="1:7" x14ac:dyDescent="0.3">
      <c r="A13" s="1" t="s">
        <v>40</v>
      </c>
      <c r="B13" s="1" t="s">
        <v>41</v>
      </c>
      <c r="C13" s="22">
        <f>C4/C8</f>
        <v>3</v>
      </c>
    </row>
    <row r="14" spans="1:7" x14ac:dyDescent="0.3">
      <c r="A14" s="1" t="s">
        <v>42</v>
      </c>
      <c r="B14" s="1" t="s">
        <v>43</v>
      </c>
      <c r="C14" s="25">
        <f>C5/C8</f>
        <v>0.5</v>
      </c>
    </row>
    <row r="16" spans="1:7" x14ac:dyDescent="0.3">
      <c r="A16" s="16" t="s">
        <v>50</v>
      </c>
      <c r="B16" s="16"/>
      <c r="C16" s="1"/>
      <c r="D16" s="17"/>
      <c r="E16" s="16"/>
      <c r="F16" s="18"/>
      <c r="G16" s="4"/>
    </row>
    <row r="17" spans="1:8" x14ac:dyDescent="0.3">
      <c r="A17" s="1"/>
      <c r="B17" s="19" t="s">
        <v>14</v>
      </c>
      <c r="C17" s="19" t="s">
        <v>15</v>
      </c>
      <c r="D17" s="19" t="s">
        <v>16</v>
      </c>
      <c r="E17" s="19" t="s">
        <v>17</v>
      </c>
      <c r="F17" s="19" t="s">
        <v>18</v>
      </c>
      <c r="G17" s="19" t="s">
        <v>45</v>
      </c>
      <c r="H17" s="15"/>
    </row>
    <row r="18" spans="1:8" x14ac:dyDescent="0.3">
      <c r="A18" s="20" t="s">
        <v>46</v>
      </c>
      <c r="B18" s="26">
        <f>Question!B14*Question!$G$10</f>
        <v>800</v>
      </c>
      <c r="C18" s="26">
        <f>Question!C14*Question!$G$10</f>
        <v>1200</v>
      </c>
      <c r="D18" s="26">
        <f>Question!D14*Question!$G$10</f>
        <v>2000</v>
      </c>
      <c r="E18" s="26">
        <f>Question!E14*Question!$G$10</f>
        <v>2800</v>
      </c>
      <c r="F18" s="26">
        <f>Question!F14*Question!$G$10</f>
        <v>3200</v>
      </c>
      <c r="G18" s="26">
        <f>Question!G14*Question!$G$10</f>
        <v>5800</v>
      </c>
      <c r="H18" s="2">
        <f>Question!C16</f>
        <v>10000</v>
      </c>
    </row>
    <row r="19" spans="1:8" x14ac:dyDescent="0.3">
      <c r="A19" s="20" t="s">
        <v>47</v>
      </c>
      <c r="B19" s="26">
        <f>Question!B14-Answer!B18</f>
        <v>3200</v>
      </c>
      <c r="C19" s="26">
        <f>Question!C14-Answer!C18</f>
        <v>4800</v>
      </c>
      <c r="D19" s="26">
        <f>Question!D14-Answer!D18</f>
        <v>8000</v>
      </c>
      <c r="E19" s="26">
        <f>Question!E14-Answer!E18</f>
        <v>11200</v>
      </c>
      <c r="F19" s="26">
        <f>Question!F14-Answer!F18</f>
        <v>12800</v>
      </c>
      <c r="G19" s="26">
        <f>Question!G14-Answer!G18</f>
        <v>23200</v>
      </c>
      <c r="H19" s="16"/>
    </row>
    <row r="20" spans="1:8" x14ac:dyDescent="0.3">
      <c r="A20" s="20" t="s">
        <v>48</v>
      </c>
      <c r="B20" s="27">
        <f>C18*Question!$G$11</f>
        <v>600</v>
      </c>
      <c r="C20" s="27">
        <f>D18*Question!$G$11</f>
        <v>1000</v>
      </c>
      <c r="D20" s="27">
        <f>E18*Question!$G$11</f>
        <v>1400</v>
      </c>
      <c r="E20" s="27">
        <f>F18*Question!$G$11</f>
        <v>1600</v>
      </c>
      <c r="F20" s="27">
        <f>G18*Question!$G$11</f>
        <v>2900</v>
      </c>
      <c r="G20" s="27">
        <f>H18*Question!$G$11</f>
        <v>5000</v>
      </c>
      <c r="H20" s="15"/>
    </row>
    <row r="21" spans="1:8" x14ac:dyDescent="0.3">
      <c r="A21" s="1"/>
      <c r="B21" s="26">
        <f>SUM(B18:B20)</f>
        <v>4600</v>
      </c>
      <c r="C21" s="26">
        <f>SUM(C18:C20)</f>
        <v>7000</v>
      </c>
      <c r="D21" s="26">
        <f t="shared" ref="D21:G21" si="0">SUM(D18:D20)</f>
        <v>11400</v>
      </c>
      <c r="E21" s="26">
        <f t="shared" si="0"/>
        <v>15600</v>
      </c>
      <c r="F21" s="26">
        <f t="shared" si="0"/>
        <v>18900</v>
      </c>
      <c r="G21" s="26">
        <f t="shared" si="0"/>
        <v>34000</v>
      </c>
      <c r="H21" s="16"/>
    </row>
    <row r="22" spans="1:8" x14ac:dyDescent="0.3">
      <c r="A22" s="20" t="s">
        <v>49</v>
      </c>
      <c r="B22" s="27">
        <v>0</v>
      </c>
      <c r="C22" s="27">
        <f>B20</f>
        <v>600</v>
      </c>
      <c r="D22" s="27">
        <f t="shared" ref="D22:G22" si="1">C20</f>
        <v>1000</v>
      </c>
      <c r="E22" s="27">
        <f t="shared" si="1"/>
        <v>1400</v>
      </c>
      <c r="F22" s="27">
        <f t="shared" si="1"/>
        <v>1600</v>
      </c>
      <c r="G22" s="27">
        <f t="shared" si="1"/>
        <v>2900</v>
      </c>
      <c r="H22" s="15"/>
    </row>
    <row r="23" spans="1:8" x14ac:dyDescent="0.3">
      <c r="A23" s="20" t="s">
        <v>1</v>
      </c>
      <c r="B23" s="29">
        <f>B21-B22</f>
        <v>4600</v>
      </c>
      <c r="C23" s="29">
        <f>C21-C22</f>
        <v>6400</v>
      </c>
      <c r="D23" s="29">
        <f t="shared" ref="D23:G23" si="2">D21-D22</f>
        <v>10400</v>
      </c>
      <c r="E23" s="29">
        <f t="shared" si="2"/>
        <v>14200</v>
      </c>
      <c r="F23" s="29">
        <f t="shared" si="2"/>
        <v>17300</v>
      </c>
      <c r="G23" s="29">
        <f t="shared" si="2"/>
        <v>31100</v>
      </c>
      <c r="H23" s="16"/>
    </row>
    <row r="26" spans="1:8" ht="30.6" customHeight="1" x14ac:dyDescent="0.3">
      <c r="A26" s="16" t="s">
        <v>51</v>
      </c>
      <c r="B26" s="16"/>
      <c r="C26" s="16"/>
      <c r="D26" s="16"/>
      <c r="E26" s="16"/>
      <c r="F26" s="16"/>
    </row>
    <row r="27" spans="1:8" x14ac:dyDescent="0.3">
      <c r="A27" s="16"/>
      <c r="B27" s="16"/>
      <c r="C27" s="16"/>
      <c r="D27" s="16"/>
      <c r="E27" s="16"/>
      <c r="F27" s="16"/>
    </row>
    <row r="28" spans="1:8" ht="15" thickBot="1" x14ac:dyDescent="0.35">
      <c r="A28" s="1"/>
      <c r="B28" s="18" t="s">
        <v>18</v>
      </c>
      <c r="C28" s="18" t="s">
        <v>19</v>
      </c>
      <c r="D28" s="1"/>
    </row>
    <row r="29" spans="1:8" x14ac:dyDescent="0.3">
      <c r="A29" s="16"/>
      <c r="B29" s="17"/>
      <c r="C29" s="17"/>
      <c r="D29" s="1"/>
      <c r="E29" s="31" t="s">
        <v>47</v>
      </c>
      <c r="F29" s="32"/>
      <c r="G29" s="32"/>
      <c r="H29" s="33"/>
    </row>
    <row r="30" spans="1:8" x14ac:dyDescent="0.3">
      <c r="A30" s="1" t="s">
        <v>52</v>
      </c>
      <c r="B30" s="22">
        <f>Question!C24</f>
        <v>8000</v>
      </c>
      <c r="C30" s="22">
        <f>B45</f>
        <v>20842</v>
      </c>
      <c r="D30" s="1"/>
      <c r="E30" s="34" t="s">
        <v>63</v>
      </c>
      <c r="F30" s="35">
        <f>C11-C11*Question!F18</f>
        <v>9.5</v>
      </c>
      <c r="G30" s="4"/>
      <c r="H30" s="36"/>
    </row>
    <row r="31" spans="1:8" x14ac:dyDescent="0.3">
      <c r="A31" s="16" t="s">
        <v>53</v>
      </c>
      <c r="B31" s="17"/>
      <c r="C31" s="17"/>
      <c r="D31" s="1"/>
      <c r="E31" s="34"/>
      <c r="F31" s="4"/>
      <c r="G31" s="4"/>
      <c r="H31" s="36"/>
    </row>
    <row r="32" spans="1:8" x14ac:dyDescent="0.3">
      <c r="A32" s="1" t="s">
        <v>46</v>
      </c>
      <c r="B32" s="22">
        <f>F18*$C$11</f>
        <v>32000</v>
      </c>
      <c r="C32" s="22">
        <f>G18*$C$11</f>
        <v>58000</v>
      </c>
      <c r="D32" s="1"/>
      <c r="E32" s="34" t="s">
        <v>64</v>
      </c>
      <c r="F32" s="19" t="s">
        <v>17</v>
      </c>
      <c r="G32" s="19" t="s">
        <v>18</v>
      </c>
      <c r="H32" s="30" t="s">
        <v>45</v>
      </c>
    </row>
    <row r="33" spans="1:8" x14ac:dyDescent="0.3">
      <c r="A33" s="1" t="s">
        <v>47</v>
      </c>
      <c r="B33" s="22">
        <f>$F$30*F35</f>
        <v>104272</v>
      </c>
      <c r="C33" s="22">
        <f>$F$30*G35</f>
        <v>119168</v>
      </c>
      <c r="D33" s="1"/>
      <c r="E33" s="34" t="s">
        <v>65</v>
      </c>
      <c r="F33" s="37">
        <f>E19</f>
        <v>11200</v>
      </c>
      <c r="G33" s="37">
        <f t="shared" ref="G33:H33" si="3">F19</f>
        <v>12800</v>
      </c>
      <c r="H33" s="38">
        <f t="shared" si="3"/>
        <v>23200</v>
      </c>
    </row>
    <row r="34" spans="1:8" x14ac:dyDescent="0.3">
      <c r="A34" s="1" t="s">
        <v>54</v>
      </c>
      <c r="B34" s="46">
        <f>SUM(B32:B33)</f>
        <v>136272</v>
      </c>
      <c r="C34" s="46">
        <f>SUM(C32:C33)</f>
        <v>177168</v>
      </c>
      <c r="D34" s="1"/>
      <c r="E34" s="34" t="s">
        <v>66</v>
      </c>
      <c r="F34" s="37">
        <f>F33*Question!$F$19</f>
        <v>224</v>
      </c>
      <c r="G34" s="37">
        <f>G33*Question!$F$19</f>
        <v>256</v>
      </c>
      <c r="H34" s="38">
        <f>H33*Question!$F$19</f>
        <v>464</v>
      </c>
    </row>
    <row r="35" spans="1:8" ht="15" thickBot="1" x14ac:dyDescent="0.35">
      <c r="A35" s="1"/>
      <c r="B35" s="17"/>
      <c r="C35" s="17"/>
      <c r="D35" s="1"/>
      <c r="E35" s="39" t="s">
        <v>67</v>
      </c>
      <c r="F35" s="40">
        <f>F33-F34</f>
        <v>10976</v>
      </c>
      <c r="G35" s="40">
        <f t="shared" ref="G35:H35" si="4">G33-G34</f>
        <v>12544</v>
      </c>
      <c r="H35" s="41">
        <f t="shared" si="4"/>
        <v>22736</v>
      </c>
    </row>
    <row r="36" spans="1:8" x14ac:dyDescent="0.3">
      <c r="A36" s="16" t="s">
        <v>55</v>
      </c>
      <c r="B36" s="17"/>
      <c r="C36" s="17"/>
      <c r="D36" s="1"/>
    </row>
    <row r="37" spans="1:8" x14ac:dyDescent="0.3">
      <c r="A37" s="1" t="s">
        <v>56</v>
      </c>
      <c r="B37" s="42">
        <f>((Question!$F$20-(Question!$F$20*Question!$G$20))/Question!$H$20)</f>
        <v>8000</v>
      </c>
      <c r="C37" s="42">
        <f>((Question!$F$20-(Question!$F$20*Question!$G$20))/Question!$H$20)</f>
        <v>8000</v>
      </c>
      <c r="D37" s="1"/>
    </row>
    <row r="38" spans="1:8" x14ac:dyDescent="0.3">
      <c r="A38" s="1" t="s">
        <v>2</v>
      </c>
      <c r="B38" s="42">
        <f>$C$12*E23</f>
        <v>35500</v>
      </c>
      <c r="C38" s="42">
        <f>$C$12*F23</f>
        <v>43250</v>
      </c>
      <c r="D38" s="1"/>
    </row>
    <row r="39" spans="1:8" x14ac:dyDescent="0.3">
      <c r="A39" s="1" t="s">
        <v>3</v>
      </c>
      <c r="B39" s="43">
        <f>$C$13*F23</f>
        <v>51900</v>
      </c>
      <c r="C39" s="43">
        <f>$C$13*G23</f>
        <v>93300</v>
      </c>
      <c r="D39" s="1"/>
    </row>
    <row r="40" spans="1:8" x14ac:dyDescent="0.3">
      <c r="A40" s="1" t="s">
        <v>57</v>
      </c>
      <c r="B40" s="42">
        <f>IF(E23&gt;Question!G21,(E23-Question!$G$21)*Question!$F$21,0)</f>
        <v>0</v>
      </c>
      <c r="C40" s="42">
        <f>IF(F23&gt;Question!H21,(F23-Question!$G$21)*Question!$F$21,0)</f>
        <v>4600</v>
      </c>
    </row>
    <row r="41" spans="1:8" x14ac:dyDescent="0.3">
      <c r="A41" s="1" t="s">
        <v>58</v>
      </c>
      <c r="B41" s="42">
        <f>F23*$C$14*Question!$F$22</f>
        <v>5190</v>
      </c>
      <c r="C41" s="42">
        <f>G23*$C$14*Question!$F$22</f>
        <v>9330</v>
      </c>
      <c r="D41" s="1"/>
    </row>
    <row r="42" spans="1:8" x14ac:dyDescent="0.3">
      <c r="A42" s="1" t="s">
        <v>59</v>
      </c>
      <c r="B42" s="42">
        <f>E23*$C$14*Question!$G$22</f>
        <v>2840</v>
      </c>
      <c r="C42" s="42">
        <f>F23*$C$14*Question!$G$22</f>
        <v>3460</v>
      </c>
      <c r="D42" s="1"/>
    </row>
    <row r="43" spans="1:8" x14ac:dyDescent="0.3">
      <c r="A43" s="1" t="s">
        <v>60</v>
      </c>
      <c r="B43" s="44">
        <f>Question!$B$7</f>
        <v>20000</v>
      </c>
      <c r="C43" s="44">
        <f>Question!$B$7</f>
        <v>20000</v>
      </c>
      <c r="D43" s="1"/>
    </row>
    <row r="44" spans="1:8" x14ac:dyDescent="0.3">
      <c r="A44" s="1" t="s">
        <v>61</v>
      </c>
      <c r="B44" s="45">
        <f>SUM(B37:B43)</f>
        <v>123430</v>
      </c>
      <c r="C44" s="45">
        <f>SUM(C37:C43)</f>
        <v>181940</v>
      </c>
      <c r="D44" s="1"/>
    </row>
    <row r="45" spans="1:8" x14ac:dyDescent="0.3">
      <c r="A45" s="1" t="s">
        <v>62</v>
      </c>
      <c r="B45" s="45">
        <f>B30+B34-B44</f>
        <v>20842</v>
      </c>
      <c r="C45" s="45">
        <f>C30+C34-C44</f>
        <v>16070</v>
      </c>
      <c r="D45" s="1"/>
    </row>
    <row r="46" spans="1:8" x14ac:dyDescent="0.3">
      <c r="A46" s="1"/>
      <c r="B46" s="17"/>
      <c r="C46" s="17"/>
      <c r="D46" s="18"/>
      <c r="E46" s="1"/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Scott Shennan</cp:lastModifiedBy>
  <dcterms:created xsi:type="dcterms:W3CDTF">2021-11-19T12:29:29Z</dcterms:created>
  <dcterms:modified xsi:type="dcterms:W3CDTF">2022-12-09T14:40:53Z</dcterms:modified>
</cp:coreProperties>
</file>