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H Resource pack in Excel/"/>
    </mc:Choice>
  </mc:AlternateContent>
  <xr:revisionPtr revIDLastSave="263" documentId="8_{8D0D4704-D555-4255-BA34-CFD941D84D18}" xr6:coauthVersionLast="47" xr6:coauthVersionMax="47" xr10:uidLastSave="{D8CFD35E-C851-48DD-9A80-C6A79A9C5919}"/>
  <bookViews>
    <workbookView xWindow="-120" yWindow="-120" windowWidth="24240" windowHeight="13140" activeTab="1" xr2:uid="{C85264DC-E6ED-4832-ACE0-162D049FB65D}"/>
  </bookViews>
  <sheets>
    <sheet name="Question" sheetId="1" r:id="rId1"/>
    <sheet name="Answ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2" l="1"/>
  <c r="B29" i="2"/>
  <c r="C26" i="2"/>
  <c r="C15" i="2"/>
  <c r="B12" i="2"/>
  <c r="C24" i="2"/>
  <c r="C23" i="2"/>
  <c r="C22" i="2"/>
  <c r="B22" i="2"/>
  <c r="C21" i="2"/>
  <c r="B21" i="2"/>
  <c r="C20" i="2"/>
  <c r="B20" i="2"/>
  <c r="C19" i="2"/>
  <c r="B19" i="2"/>
  <c r="B25" i="2" s="1"/>
  <c r="C18" i="2"/>
  <c r="C25" i="2" s="1"/>
  <c r="B18" i="2"/>
  <c r="B14" i="2"/>
  <c r="B13" i="2"/>
  <c r="B11" i="2"/>
  <c r="K9" i="2"/>
  <c r="L9" i="2"/>
  <c r="J9" i="2"/>
  <c r="G9" i="2"/>
  <c r="G10" i="2" s="1"/>
  <c r="G11" i="2" s="1"/>
  <c r="C9" i="2"/>
  <c r="B9" i="2"/>
  <c r="B6" i="2"/>
  <c r="A1" i="2"/>
  <c r="L10" i="2" l="1"/>
  <c r="L11" i="2" s="1"/>
  <c r="K10" i="2"/>
  <c r="K11" i="2" s="1"/>
  <c r="K12" i="2" s="1"/>
  <c r="C10" i="2" s="1"/>
  <c r="J10" i="2"/>
  <c r="J11" i="2" s="1"/>
  <c r="L12" i="2"/>
  <c r="J12" i="2" l="1"/>
  <c r="B10" i="2" s="1"/>
  <c r="B15" i="2" s="1"/>
  <c r="B26" i="2" s="1"/>
</calcChain>
</file>

<file path=xl/sharedStrings.xml><?xml version="1.0" encoding="utf-8"?>
<sst xmlns="http://schemas.openxmlformats.org/spreadsheetml/2006/main" count="54" uniqueCount="49">
  <si>
    <t>Loan</t>
  </si>
  <si>
    <t>Labour</t>
  </si>
  <si>
    <t>Fixed Overheads</t>
  </si>
  <si>
    <t>Closing Balance</t>
  </si>
  <si>
    <t>Scotia Enterprises plc</t>
  </si>
  <si>
    <t>Cash Budget for 2 months August – September Year 4</t>
  </si>
  <si>
    <t>July</t>
  </si>
  <si>
    <t>August</t>
  </si>
  <si>
    <t>September</t>
  </si>
  <si>
    <t>October</t>
  </si>
  <si>
    <t>November</t>
  </si>
  <si>
    <t>Sales (in units)</t>
  </si>
  <si>
    <t>Production (units)</t>
  </si>
  <si>
    <t>–</t>
  </si>
  <si>
    <t>Cash and cash equivalents balance at 1 August is expected to be £12,000.</t>
  </si>
  <si>
    <t>The retail selling price per unit is £40.</t>
  </si>
  <si>
    <t>Credit sales are expected to be 40% of total sales</t>
  </si>
  <si>
    <t>Credit revenue is to trade customers at a discount of 10%</t>
  </si>
  <si>
    <t>Credit revenue is paid for one month after sale</t>
  </si>
  <si>
    <t>Monthly bad debts are estimated to be 10% of credit sales</t>
  </si>
  <si>
    <t>Materials — £14 per unit, payable in the month before production</t>
  </si>
  <si>
    <t>Labour — £12 per unit, payable in the month of production</t>
  </si>
  <si>
    <t>Variable overheads — £10 per unit — 50% payable in the month of production and the rest in the month following production</t>
  </si>
  <si>
    <t>Fixed costs, excluding depreciation of £1,500, are £3,000 per month.</t>
  </si>
  <si>
    <t>A van owned by the business will be sold during the month of August. The purchase price of the van was £12,000 and at time of sale, will have an expected net book value of £6,500. It is estimated that it will be sold for a profit of £300.</t>
  </si>
  <si>
    <t>The company will receive a loan of £30,000 from the bank in August. The bank loan, including interest of 5% per annum, will be repaid in 12 equal instalments starting in September.</t>
  </si>
  <si>
    <t>Opening Balance</t>
  </si>
  <si>
    <t>RECEIPTS</t>
  </si>
  <si>
    <t>Cash Revenue</t>
  </si>
  <si>
    <t>Credit Revenue</t>
  </si>
  <si>
    <t>Ordinary Shares</t>
  </si>
  <si>
    <t>Share Premium</t>
  </si>
  <si>
    <t>Proceeds of Sale — Van</t>
  </si>
  <si>
    <t>TOTAL RECEIPTS</t>
  </si>
  <si>
    <t>PAYMENTS</t>
  </si>
  <si>
    <t>Materials</t>
  </si>
  <si>
    <t>Variable Overheads — 1</t>
  </si>
  <si>
    <t>Variable Overheads — 2</t>
  </si>
  <si>
    <t>Loan Repayment</t>
  </si>
  <si>
    <t>Loan Finance Cost</t>
  </si>
  <si>
    <t>TOTAL PAYMENTS</t>
  </si>
  <si>
    <t>Selling Price</t>
  </si>
  <si>
    <t>Discount</t>
  </si>
  <si>
    <t>Bad Debts</t>
  </si>
  <si>
    <t>Sales</t>
  </si>
  <si>
    <t>Sept</t>
  </si>
  <si>
    <t>Revenue</t>
  </si>
  <si>
    <t>The company will issue 20,000 ordinary shares of 50p each in August at a premium of 10p per share.</t>
  </si>
  <si>
    <t>Total Sales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</si>
</sst>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£&quot;#,##0;[Red]\-&quot;£&quot;#,##0"/>
    <numFmt numFmtId="43" formatCode="_-* #,##0.00_-;\-* #,##0.00_-;_-* &quot;-&quot;??_-;_-@_-"/>
    <numFmt numFmtId="164" formatCode="_-* #,##0_-;\-* #,##0_-;_-* &quot;-&quot;??_-;_-@_-"/>
    <numFmt numFmtId="165" formatCode="&quot;£&quot;#,##0"/>
    <numFmt numFmtId="166" formatCode="&quot;£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8"/>
      <name val="Calibri"/>
      <family val="2"/>
      <scheme val="minor"/>
    </font>
    <font>
      <sz val="11"/>
      <color rgb="FF000000"/>
      <name val="Arial"/>
      <family val="2"/>
    </font>
    <font>
      <b/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164" fontId="2" fillId="0" borderId="0" xfId="1" applyNumberFormat="1" applyFont="1"/>
    <xf numFmtId="9" fontId="2" fillId="0" borderId="0" xfId="0" applyNumberFormat="1" applyFont="1"/>
    <xf numFmtId="165" fontId="2" fillId="0" borderId="0" xfId="1" applyNumberFormat="1" applyFont="1"/>
    <xf numFmtId="0" fontId="2" fillId="0" borderId="0" xfId="0" applyFont="1" applyAlignment="1">
      <alignment horizontal="justify" vertical="center"/>
    </xf>
    <xf numFmtId="0" fontId="5" fillId="0" borderId="0" xfId="0" applyFont="1"/>
    <xf numFmtId="0" fontId="4" fillId="0" borderId="0" xfId="0" applyFont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9" fontId="2" fillId="0" borderId="0" xfId="1" applyNumberFormat="1" applyFont="1"/>
    <xf numFmtId="166" fontId="2" fillId="0" borderId="0" xfId="1" applyNumberFormat="1" applyFont="1"/>
    <xf numFmtId="0" fontId="7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3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3" fillId="0" borderId="0" xfId="0" applyFont="1"/>
    <xf numFmtId="165" fontId="2" fillId="0" borderId="0" xfId="0" applyNumberFormat="1" applyFont="1" applyAlignment="1">
      <alignment horizontal="right" vertical="center" wrapText="1"/>
    </xf>
    <xf numFmtId="165" fontId="2" fillId="0" borderId="2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164" fontId="2" fillId="0" borderId="0" xfId="1" applyNumberFormat="1" applyFont="1" applyBorder="1" applyAlignment="1">
      <alignment horizontal="right" vertical="center" wrapText="1"/>
    </xf>
    <xf numFmtId="164" fontId="0" fillId="0" borderId="0" xfId="1" applyNumberFormat="1" applyFont="1"/>
    <xf numFmtId="3" fontId="7" fillId="0" borderId="2" xfId="0" applyNumberFormat="1" applyFont="1" applyBorder="1" applyAlignment="1">
      <alignment horizontal="right" vertical="center"/>
    </xf>
    <xf numFmtId="0" fontId="7" fillId="0" borderId="2" xfId="0" applyFont="1" applyBorder="1" applyAlignment="1">
      <alignment vertical="center"/>
    </xf>
    <xf numFmtId="6" fontId="7" fillId="0" borderId="1" xfId="0" applyNumberFormat="1" applyFont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7B78F-EB54-4671-AFA8-AC04383CEB58}">
  <dimension ref="A1:F25"/>
  <sheetViews>
    <sheetView topLeftCell="A13" workbookViewId="0">
      <selection activeCell="B17" sqref="B17"/>
    </sheetView>
  </sheetViews>
  <sheetFormatPr defaultColWidth="9.140625" defaultRowHeight="14.25" x14ac:dyDescent="0.2"/>
  <cols>
    <col min="1" max="1" width="65.5703125" style="1" customWidth="1"/>
    <col min="2" max="2" width="12.7109375" style="3" bestFit="1" customWidth="1"/>
    <col min="3" max="3" width="9.140625" style="1"/>
    <col min="4" max="4" width="14.140625" style="1" customWidth="1"/>
    <col min="5" max="5" width="9.140625" style="1"/>
    <col min="6" max="6" width="12.140625" style="1" customWidth="1"/>
    <col min="7" max="16384" width="9.140625" style="1"/>
  </cols>
  <sheetData>
    <row r="1" spans="1:6" ht="18" x14ac:dyDescent="0.25">
      <c r="A1" s="7" t="s">
        <v>4</v>
      </c>
    </row>
    <row r="2" spans="1:6" ht="18" x14ac:dyDescent="0.25">
      <c r="A2" s="7"/>
    </row>
    <row r="3" spans="1:6" ht="30" x14ac:dyDescent="0.2">
      <c r="A3" s="12"/>
      <c r="B3" s="10" t="s">
        <v>6</v>
      </c>
      <c r="C3" s="10" t="s">
        <v>7</v>
      </c>
      <c r="D3" s="10" t="s">
        <v>8</v>
      </c>
      <c r="E3" s="10" t="s">
        <v>9</v>
      </c>
      <c r="F3" s="10" t="s">
        <v>10</v>
      </c>
    </row>
    <row r="4" spans="1:6" x14ac:dyDescent="0.2">
      <c r="A4" s="12" t="s">
        <v>11</v>
      </c>
      <c r="B4" s="9">
        <v>4000</v>
      </c>
      <c r="C4" s="9">
        <v>4300</v>
      </c>
      <c r="D4" s="9">
        <v>4600</v>
      </c>
      <c r="E4" s="9">
        <v>5000</v>
      </c>
      <c r="F4" s="9">
        <v>4800</v>
      </c>
    </row>
    <row r="5" spans="1:6" x14ac:dyDescent="0.2">
      <c r="A5" s="12" t="s">
        <v>12</v>
      </c>
      <c r="B5" s="9">
        <v>4120</v>
      </c>
      <c r="C5" s="9">
        <v>4420</v>
      </c>
      <c r="D5" s="9">
        <v>4760</v>
      </c>
      <c r="E5" s="9">
        <v>4920</v>
      </c>
      <c r="F5" s="13" t="s">
        <v>13</v>
      </c>
    </row>
    <row r="6" spans="1:6" x14ac:dyDescent="0.2">
      <c r="A6" s="12"/>
      <c r="B6" s="9"/>
      <c r="C6" s="9"/>
      <c r="D6" s="9"/>
      <c r="E6" s="9"/>
      <c r="F6" s="13"/>
    </row>
    <row r="7" spans="1:6" ht="28.5" x14ac:dyDescent="0.2">
      <c r="A7" s="12" t="s">
        <v>14</v>
      </c>
      <c r="B7" s="5">
        <v>12000</v>
      </c>
    </row>
    <row r="8" spans="1:6" x14ac:dyDescent="0.2">
      <c r="A8" s="12"/>
      <c r="B8" s="5"/>
    </row>
    <row r="9" spans="1:6" x14ac:dyDescent="0.2">
      <c r="A9" s="2" t="s">
        <v>15</v>
      </c>
      <c r="B9" s="5">
        <v>40</v>
      </c>
    </row>
    <row r="10" spans="1:6" x14ac:dyDescent="0.2">
      <c r="A10" s="2" t="s">
        <v>16</v>
      </c>
      <c r="B10" s="14">
        <v>0.4</v>
      </c>
      <c r="C10" s="14">
        <v>0.6</v>
      </c>
    </row>
    <row r="11" spans="1:6" x14ac:dyDescent="0.2">
      <c r="A11" s="2" t="s">
        <v>17</v>
      </c>
      <c r="B11" s="14">
        <v>0.1</v>
      </c>
    </row>
    <row r="12" spans="1:6" x14ac:dyDescent="0.2">
      <c r="A12" s="2" t="s">
        <v>18</v>
      </c>
      <c r="B12" s="14"/>
      <c r="C12" s="4"/>
    </row>
    <row r="13" spans="1:6" x14ac:dyDescent="0.2">
      <c r="A13" s="2" t="s">
        <v>19</v>
      </c>
      <c r="B13" s="14">
        <v>0.1</v>
      </c>
    </row>
    <row r="14" spans="1:6" x14ac:dyDescent="0.2">
      <c r="A14" s="12"/>
      <c r="B14" s="5"/>
    </row>
    <row r="15" spans="1:6" x14ac:dyDescent="0.2">
      <c r="A15" s="2" t="s">
        <v>20</v>
      </c>
      <c r="B15" s="5">
        <v>14</v>
      </c>
    </row>
    <row r="16" spans="1:6" x14ac:dyDescent="0.2">
      <c r="A16" s="2" t="s">
        <v>21</v>
      </c>
      <c r="B16" s="5">
        <v>12</v>
      </c>
    </row>
    <row r="17" spans="1:4" ht="28.5" x14ac:dyDescent="0.2">
      <c r="A17" s="12" t="s">
        <v>22</v>
      </c>
      <c r="B17" s="5">
        <v>10</v>
      </c>
      <c r="C17" s="4">
        <v>0.5</v>
      </c>
    </row>
    <row r="19" spans="1:4" x14ac:dyDescent="0.2">
      <c r="A19" s="2" t="s">
        <v>23</v>
      </c>
      <c r="B19" s="5">
        <v>3000</v>
      </c>
      <c r="C19" s="5">
        <v>1500</v>
      </c>
    </row>
    <row r="21" spans="1:4" ht="57" x14ac:dyDescent="0.2">
      <c r="A21" s="12" t="s">
        <v>24</v>
      </c>
      <c r="B21" s="5">
        <v>12000</v>
      </c>
      <c r="C21" s="5">
        <v>6500</v>
      </c>
      <c r="D21" s="5">
        <v>300</v>
      </c>
    </row>
    <row r="22" spans="1:4" x14ac:dyDescent="0.2">
      <c r="A22" s="12"/>
      <c r="B22" s="5"/>
      <c r="C22" s="5"/>
      <c r="D22" s="5"/>
    </row>
    <row r="23" spans="1:4" ht="28.5" x14ac:dyDescent="0.2">
      <c r="A23" s="12" t="s">
        <v>47</v>
      </c>
      <c r="B23" s="3">
        <v>20000</v>
      </c>
      <c r="C23" s="15">
        <v>0.5</v>
      </c>
      <c r="D23" s="15">
        <v>0.1</v>
      </c>
    </row>
    <row r="24" spans="1:4" x14ac:dyDescent="0.2">
      <c r="A24" s="2"/>
    </row>
    <row r="25" spans="1:4" ht="42.75" x14ac:dyDescent="0.2">
      <c r="A25" s="12" t="s">
        <v>25</v>
      </c>
      <c r="B25" s="5">
        <v>30000</v>
      </c>
      <c r="C25" s="4">
        <v>0.05</v>
      </c>
      <c r="D25" s="1">
        <v>12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E12F3-061B-49BB-885F-9120A5F3F61A}">
  <dimension ref="A1:M29"/>
  <sheetViews>
    <sheetView tabSelected="1" topLeftCell="A5" workbookViewId="0">
      <selection activeCell="E28" sqref="E28"/>
    </sheetView>
  </sheetViews>
  <sheetFormatPr defaultRowHeight="15" x14ac:dyDescent="0.25"/>
  <cols>
    <col min="1" max="1" width="25" customWidth="1"/>
    <col min="2" max="2" width="10.140625" customWidth="1"/>
    <col min="3" max="3" width="14.85546875" customWidth="1"/>
    <col min="6" max="6" width="17.85546875" bestFit="1" customWidth="1"/>
    <col min="9" max="9" width="11.140625" customWidth="1"/>
    <col min="10" max="12" width="10.140625" bestFit="1" customWidth="1"/>
  </cols>
  <sheetData>
    <row r="1" spans="1:13" ht="18" x14ac:dyDescent="0.25">
      <c r="A1" s="7" t="str">
        <f>Question!A1</f>
        <v>Scotia Enterprises plc</v>
      </c>
    </row>
    <row r="3" spans="1:13" x14ac:dyDescent="0.25">
      <c r="A3" s="11" t="s">
        <v>5</v>
      </c>
      <c r="B3" s="11"/>
      <c r="C3" s="11"/>
    </row>
    <row r="4" spans="1:13" x14ac:dyDescent="0.25">
      <c r="A4" s="6"/>
      <c r="B4" s="1"/>
      <c r="C4" s="1"/>
    </row>
    <row r="5" spans="1:13" x14ac:dyDescent="0.25">
      <c r="A5" s="16"/>
      <c r="B5" s="17" t="s">
        <v>7</v>
      </c>
      <c r="C5" s="17" t="s">
        <v>8</v>
      </c>
      <c r="E5" s="1"/>
      <c r="F5" s="1"/>
      <c r="G5" s="1"/>
      <c r="H5" s="1"/>
      <c r="I5" s="1"/>
      <c r="J5" s="1"/>
      <c r="K5" s="1"/>
      <c r="L5" s="1"/>
    </row>
    <row r="6" spans="1:13" x14ac:dyDescent="0.25">
      <c r="A6" s="16" t="s">
        <v>26</v>
      </c>
      <c r="B6" s="19">
        <f>Question!B7</f>
        <v>12000</v>
      </c>
      <c r="C6" s="19">
        <v>50460</v>
      </c>
      <c r="E6" s="1"/>
      <c r="F6" s="1"/>
      <c r="G6" s="1"/>
      <c r="H6" s="1"/>
      <c r="I6" s="1"/>
      <c r="J6" s="1"/>
      <c r="K6" s="1"/>
      <c r="L6" s="1"/>
    </row>
    <row r="7" spans="1:13" x14ac:dyDescent="0.25">
      <c r="A7" s="16"/>
      <c r="B7" s="16"/>
      <c r="C7" s="16"/>
      <c r="E7" s="1"/>
      <c r="F7" s="1"/>
      <c r="G7" s="1"/>
      <c r="H7" s="1"/>
      <c r="I7" s="1"/>
      <c r="J7" s="1"/>
      <c r="K7" s="1"/>
      <c r="L7" s="1"/>
    </row>
    <row r="8" spans="1:13" x14ac:dyDescent="0.25">
      <c r="A8" s="18" t="s">
        <v>27</v>
      </c>
      <c r="B8" s="16"/>
      <c r="C8" s="16"/>
      <c r="E8" s="1"/>
      <c r="F8" s="21" t="s">
        <v>29</v>
      </c>
      <c r="G8" s="8"/>
      <c r="H8" s="8"/>
      <c r="I8" s="21"/>
      <c r="J8" s="21" t="s">
        <v>6</v>
      </c>
      <c r="K8" s="21" t="s">
        <v>7</v>
      </c>
      <c r="L8" s="21" t="s">
        <v>45</v>
      </c>
    </row>
    <row r="9" spans="1:13" x14ac:dyDescent="0.25">
      <c r="A9" s="16" t="s">
        <v>28</v>
      </c>
      <c r="B9" s="19">
        <f>Question!$B$9*Question!$C$10*Question!C4</f>
        <v>103200</v>
      </c>
      <c r="C9" s="19">
        <f>Question!$B$9*Question!$C$10*Question!D4</f>
        <v>110400</v>
      </c>
      <c r="E9" s="1"/>
      <c r="F9" s="1" t="s">
        <v>41</v>
      </c>
      <c r="G9" s="22">
        <f>Question!B9</f>
        <v>40</v>
      </c>
      <c r="H9" s="10"/>
      <c r="I9" s="1" t="s">
        <v>44</v>
      </c>
      <c r="J9" s="25">
        <f>Question!B4</f>
        <v>4000</v>
      </c>
      <c r="K9" s="25">
        <f>Question!C4</f>
        <v>4300</v>
      </c>
      <c r="L9" s="25">
        <f>Question!D4</f>
        <v>4600</v>
      </c>
      <c r="M9" s="26"/>
    </row>
    <row r="10" spans="1:13" x14ac:dyDescent="0.25">
      <c r="A10" s="16" t="s">
        <v>29</v>
      </c>
      <c r="B10" s="19">
        <f>J12</f>
        <v>51840</v>
      </c>
      <c r="C10" s="19">
        <f>K12</f>
        <v>55728</v>
      </c>
      <c r="E10" s="1"/>
      <c r="F10" s="1" t="s">
        <v>42</v>
      </c>
      <c r="G10" s="22">
        <f>G9*Question!B11</f>
        <v>4</v>
      </c>
      <c r="H10" s="9"/>
      <c r="I10" s="1" t="s">
        <v>46</v>
      </c>
      <c r="J10" s="22">
        <f>J9*$G$11*Question!$B$10</f>
        <v>57600</v>
      </c>
      <c r="K10" s="22">
        <f>K9*$G$11*Question!$B$10</f>
        <v>61920</v>
      </c>
      <c r="L10" s="22">
        <f>L9*$G$11*Question!$B$10</f>
        <v>66240</v>
      </c>
    </row>
    <row r="11" spans="1:13" x14ac:dyDescent="0.25">
      <c r="A11" s="16" t="s">
        <v>0</v>
      </c>
      <c r="B11" s="19">
        <f>Question!B25</f>
        <v>30000</v>
      </c>
      <c r="C11" s="16"/>
      <c r="E11" s="1"/>
      <c r="F11" s="4"/>
      <c r="G11" s="24">
        <f>G9-G10</f>
        <v>36</v>
      </c>
      <c r="H11" s="9"/>
      <c r="I11" s="1" t="s">
        <v>43</v>
      </c>
      <c r="J11" s="23">
        <f>J10*Question!$B$13</f>
        <v>5760</v>
      </c>
      <c r="K11" s="23">
        <f>K10*Question!$B$13</f>
        <v>6192</v>
      </c>
      <c r="L11" s="23">
        <f>L10*Question!$B$13</f>
        <v>6624</v>
      </c>
    </row>
    <row r="12" spans="1:13" x14ac:dyDescent="0.25">
      <c r="A12" s="16" t="s">
        <v>30</v>
      </c>
      <c r="B12" s="19">
        <f>Question!B23*Question!C23</f>
        <v>10000</v>
      </c>
      <c r="C12" s="16"/>
      <c r="E12" s="1"/>
      <c r="F12" s="1"/>
      <c r="G12" s="9"/>
      <c r="H12" s="9"/>
      <c r="I12" s="9"/>
      <c r="J12" s="24">
        <f>J10-J11</f>
        <v>51840</v>
      </c>
      <c r="K12" s="24">
        <f t="shared" ref="K12:L12" si="0">K10-K11</f>
        <v>55728</v>
      </c>
      <c r="L12" s="24">
        <f t="shared" si="0"/>
        <v>59616</v>
      </c>
    </row>
    <row r="13" spans="1:13" x14ac:dyDescent="0.25">
      <c r="A13" s="16" t="s">
        <v>31</v>
      </c>
      <c r="B13" s="19">
        <f>Question!B23*Question!D23</f>
        <v>2000</v>
      </c>
      <c r="C13" s="16"/>
      <c r="E13" s="1"/>
      <c r="F13" s="1"/>
      <c r="G13" s="9"/>
      <c r="H13" s="9"/>
      <c r="I13" s="9"/>
      <c r="J13" s="22"/>
      <c r="K13" s="22"/>
      <c r="L13" s="22"/>
    </row>
    <row r="14" spans="1:13" x14ac:dyDescent="0.25">
      <c r="A14" s="16" t="s">
        <v>32</v>
      </c>
      <c r="B14" s="27">
        <f>Question!C21+Question!D21</f>
        <v>6800</v>
      </c>
      <c r="C14" s="28"/>
      <c r="E14" s="1"/>
      <c r="F14" s="1"/>
      <c r="G14" s="9"/>
      <c r="H14" s="9"/>
      <c r="I14" s="9"/>
      <c r="J14" s="21"/>
      <c r="K14" s="21"/>
      <c r="L14" s="21"/>
    </row>
    <row r="15" spans="1:13" x14ac:dyDescent="0.25">
      <c r="A15" s="18" t="s">
        <v>33</v>
      </c>
      <c r="B15" s="29">
        <f>SUM(B9:B14)</f>
        <v>203840</v>
      </c>
      <c r="C15" s="29">
        <f>SUM(C9:C14)</f>
        <v>166128</v>
      </c>
      <c r="E15" s="1"/>
      <c r="F15" s="1"/>
      <c r="G15" s="9"/>
      <c r="H15" s="9"/>
      <c r="I15" s="9"/>
      <c r="J15" s="21"/>
      <c r="K15" s="21"/>
      <c r="L15" s="21"/>
    </row>
    <row r="16" spans="1:13" x14ac:dyDescent="0.25">
      <c r="A16" s="18"/>
      <c r="B16" s="16"/>
      <c r="C16" s="16"/>
      <c r="E16" s="1"/>
      <c r="F16" s="1"/>
      <c r="G16" s="1"/>
      <c r="H16" s="1"/>
      <c r="I16" s="1"/>
      <c r="J16" s="1"/>
      <c r="K16" s="1"/>
      <c r="L16" s="1"/>
    </row>
    <row r="17" spans="1:12" x14ac:dyDescent="0.25">
      <c r="A17" s="18" t="s">
        <v>34</v>
      </c>
      <c r="B17" s="16"/>
      <c r="C17" s="16"/>
      <c r="E17" s="1"/>
      <c r="F17" s="1"/>
      <c r="G17" s="1"/>
      <c r="H17" s="1"/>
      <c r="I17" s="1"/>
      <c r="J17" s="1"/>
      <c r="K17" s="1"/>
      <c r="L17" s="1"/>
    </row>
    <row r="18" spans="1:12" x14ac:dyDescent="0.25">
      <c r="A18" s="16" t="s">
        <v>35</v>
      </c>
      <c r="B18" s="19">
        <f>Question!$B$15*Question!D5</f>
        <v>66640</v>
      </c>
      <c r="C18" s="19">
        <f>Question!$B$15*Question!E5</f>
        <v>68880</v>
      </c>
      <c r="E18" s="1"/>
      <c r="F18" s="1"/>
      <c r="G18" s="1"/>
      <c r="H18" s="1"/>
      <c r="I18" s="1"/>
      <c r="J18" s="1"/>
      <c r="K18" s="1"/>
      <c r="L18" s="1"/>
    </row>
    <row r="19" spans="1:12" x14ac:dyDescent="0.25">
      <c r="A19" s="16" t="s">
        <v>1</v>
      </c>
      <c r="B19" s="19">
        <f>Question!$B$16*Question!C5</f>
        <v>53040</v>
      </c>
      <c r="C19" s="19">
        <f>Question!$B$16*Question!D5</f>
        <v>57120</v>
      </c>
    </row>
    <row r="20" spans="1:12" x14ac:dyDescent="0.25">
      <c r="A20" s="16" t="s">
        <v>36</v>
      </c>
      <c r="B20" s="19">
        <f>Question!$B$17*Question!$C$17*Question!C5</f>
        <v>22100</v>
      </c>
      <c r="C20" s="19">
        <f>Question!$B$17*Question!$C$17*Question!D5</f>
        <v>23800</v>
      </c>
    </row>
    <row r="21" spans="1:12" x14ac:dyDescent="0.25">
      <c r="A21" s="16" t="s">
        <v>37</v>
      </c>
      <c r="B21" s="19">
        <f>Question!$B$17*Question!$C$17*Question!B5</f>
        <v>20600</v>
      </c>
      <c r="C21" s="19">
        <f>Question!$B$17*Question!$C$17*Question!C5</f>
        <v>22100</v>
      </c>
    </row>
    <row r="22" spans="1:12" x14ac:dyDescent="0.25">
      <c r="A22" s="16" t="s">
        <v>2</v>
      </c>
      <c r="B22" s="19">
        <f>Question!$B$19</f>
        <v>3000</v>
      </c>
      <c r="C22" s="19">
        <f>Question!$B$19</f>
        <v>3000</v>
      </c>
    </row>
    <row r="23" spans="1:12" x14ac:dyDescent="0.25">
      <c r="A23" s="16" t="s">
        <v>38</v>
      </c>
      <c r="B23" s="16"/>
      <c r="C23" s="19">
        <f>Question!B25/Question!D25</f>
        <v>2500</v>
      </c>
    </row>
    <row r="24" spans="1:12" x14ac:dyDescent="0.25">
      <c r="A24" s="16" t="s">
        <v>39</v>
      </c>
      <c r="B24" s="16"/>
      <c r="C24" s="20">
        <f>Question!B25*Question!C25/12</f>
        <v>125</v>
      </c>
    </row>
    <row r="25" spans="1:12" x14ac:dyDescent="0.25">
      <c r="A25" s="18" t="s">
        <v>40</v>
      </c>
      <c r="B25" s="29">
        <f>SUM(B18:B24)</f>
        <v>165380</v>
      </c>
      <c r="C25" s="29">
        <f>SUM(C18:C24)</f>
        <v>177525</v>
      </c>
    </row>
    <row r="26" spans="1:12" x14ac:dyDescent="0.25">
      <c r="A26" s="16" t="s">
        <v>3</v>
      </c>
      <c r="B26" s="29">
        <f>B6+B15-B25</f>
        <v>50460</v>
      </c>
      <c r="C26" s="29">
        <f>C6+C15-C25</f>
        <v>39063</v>
      </c>
    </row>
    <row r="27" spans="1:12" x14ac:dyDescent="0.25">
      <c r="A27" s="16"/>
      <c r="B27" s="16"/>
      <c r="C27" s="16"/>
    </row>
    <row r="29" spans="1:12" x14ac:dyDescent="0.25">
      <c r="A29" s="16" t="s">
        <v>48</v>
      </c>
      <c r="B29" s="19">
        <f>B9+B10</f>
        <v>155040</v>
      </c>
      <c r="C29" s="19">
        <f>C9+C10</f>
        <v>166128</v>
      </c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2021-11-15T14:06:46Z</dcterms:created>
  <dcterms:modified xsi:type="dcterms:W3CDTF">2022-12-05T10:30:20Z</dcterms:modified>
</cp:coreProperties>
</file>