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21" documentId="8_{0F5963BD-A015-4FE9-96B5-917FA325CB3E}" xr6:coauthVersionLast="47" xr6:coauthVersionMax="47" xr10:uidLastSave="{107FCDA8-858D-4F9C-814C-146F7F537A06}"/>
  <bookViews>
    <workbookView xWindow="-120" yWindow="-120" windowWidth="24240" windowHeight="13140" activeTab="1" xr2:uid="{67715E6E-4B68-4972-8683-F54D8AC90767}"/>
  </bookViews>
  <sheets>
    <sheet name="Question" sheetId="1" r:id="rId1"/>
    <sheet name="Answer" sheetId="2" r:id="rId2"/>
  </sheets>
  <definedNames>
    <definedName name="OLE_LINK1" localSheetId="1">Answer!$B$23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  <c r="C38" i="2"/>
  <c r="D16" i="2" s="1"/>
  <c r="D38" i="2" s="1"/>
  <c r="B38" i="2"/>
  <c r="C16" i="2" s="1"/>
  <c r="C37" i="2"/>
  <c r="D37" i="2"/>
  <c r="C32" i="2"/>
  <c r="D32" i="2"/>
  <c r="B32" i="2"/>
  <c r="B37" i="2" s="1"/>
  <c r="D36" i="2"/>
  <c r="D35" i="2"/>
  <c r="C33" i="2"/>
  <c r="D34" i="2"/>
  <c r="C31" i="2"/>
  <c r="D31" i="2"/>
  <c r="B31" i="2"/>
  <c r="C30" i="2"/>
  <c r="D30" i="2"/>
  <c r="B30" i="2"/>
  <c r="C29" i="2"/>
  <c r="D29" i="2"/>
  <c r="B29" i="2"/>
  <c r="C28" i="2"/>
  <c r="D28" i="2"/>
  <c r="B28" i="2"/>
  <c r="C27" i="2"/>
  <c r="D27" i="2"/>
  <c r="B27" i="2"/>
  <c r="C26" i="2"/>
  <c r="D26" i="2"/>
  <c r="B26" i="2"/>
  <c r="C23" i="2"/>
  <c r="D23" i="2"/>
  <c r="B23" i="2"/>
  <c r="B22" i="2"/>
  <c r="B21" i="2"/>
  <c r="C20" i="2"/>
  <c r="D20" i="2"/>
  <c r="B20" i="2"/>
  <c r="C19" i="2"/>
  <c r="D19" i="2"/>
  <c r="B19" i="2"/>
  <c r="H21" i="2"/>
  <c r="H22" i="2" s="1"/>
  <c r="I21" i="2"/>
  <c r="I22" i="2" s="1"/>
  <c r="G21" i="2"/>
  <c r="G22" i="2"/>
  <c r="H18" i="2"/>
  <c r="I18" i="2"/>
  <c r="G18" i="2"/>
  <c r="H14" i="2"/>
  <c r="C18" i="2"/>
  <c r="D18" i="2"/>
  <c r="B18" i="2"/>
  <c r="C9" i="2"/>
  <c r="D9" i="2"/>
  <c r="E9" i="2"/>
  <c r="F9" i="2"/>
  <c r="G9" i="2"/>
  <c r="B9" i="2"/>
  <c r="B8" i="2"/>
  <c r="D8" i="2"/>
  <c r="E8" i="2"/>
  <c r="F8" i="2"/>
  <c r="G8" i="2"/>
  <c r="C8" i="2"/>
  <c r="H5" i="2"/>
  <c r="G4" i="2" s="1"/>
  <c r="C4" i="2"/>
  <c r="D4" i="2"/>
  <c r="E4" i="2"/>
  <c r="F4" i="2"/>
  <c r="B4" i="2"/>
  <c r="B7" i="2" s="1"/>
  <c r="E7" i="2"/>
  <c r="F7" i="2"/>
  <c r="C7" i="2"/>
  <c r="D7" i="2"/>
  <c r="C6" i="2"/>
  <c r="D6" i="2"/>
  <c r="E6" i="2"/>
  <c r="F6" i="2"/>
  <c r="G6" i="2"/>
  <c r="B6" i="2"/>
  <c r="B5" i="2"/>
  <c r="C5" i="2"/>
  <c r="D5" i="2"/>
  <c r="E5" i="2"/>
  <c r="F5" i="2"/>
  <c r="G5" i="2"/>
  <c r="B16" i="2"/>
  <c r="G7" i="2" l="1"/>
</calcChain>
</file>

<file path=xl/sharedStrings.xml><?xml version="1.0" encoding="utf-8"?>
<sst xmlns="http://schemas.openxmlformats.org/spreadsheetml/2006/main" count="79" uniqueCount="62">
  <si>
    <t xml:space="preserve">Crownpoint Ltd </t>
  </si>
  <si>
    <t>Sales (units)</t>
  </si>
  <si>
    <t>July</t>
  </si>
  <si>
    <t>August</t>
  </si>
  <si>
    <t>September</t>
  </si>
  <si>
    <t>October</t>
  </si>
  <si>
    <t>November</t>
  </si>
  <si>
    <t>December</t>
  </si>
  <si>
    <t>Retail Cash Sales</t>
  </si>
  <si>
    <t>Wholesale Credit Sales</t>
  </si>
  <si>
    <t>The closing inventory for each month is maintained at 20% of the cash sales of the following month.</t>
  </si>
  <si>
    <t>Cash sales revenue for January Year 3 is estimated at 2,000 units.</t>
  </si>
  <si>
    <t>Retail selling price per unit: £40 (no discount). Wholesale terms: 10% cash discount — 1 month.</t>
  </si>
  <si>
    <t>Material costs £12 per unit — 25% payable in the month of production and the remainder in the month after production.</t>
  </si>
  <si>
    <t>Labour costs £8 per unit — payable in the month of production.</t>
  </si>
  <si>
    <t>Variable overhead costs £6 per unit — payable in the month of production.</t>
  </si>
  <si>
    <t>Fixed costs of £32,000 (including depreciation of £3,200) — paid monthly.</t>
  </si>
  <si>
    <t>Selling expenses of £2 per unit on credit revenue — payable 2 months after sales.</t>
  </si>
  <si>
    <t>The firm plans to purchase new machinery costing £120,000. An initial deposit of 25% is payable in November and the remainder is payable in equal monthly instalments of £22,500, starting in December.</t>
  </si>
  <si>
    <t>20,000 £1 shares are to be issued in June, at a premium of 50p per share. Full payment for this issue is to be received in October.</t>
  </si>
  <si>
    <t>In December, an interim dividend of 5% will be paid to the new shareholders, while existing shareholders (with equity of £150,000) will receive a dividend of 10%.</t>
  </si>
  <si>
    <t>A bonus of £2 per unit for each unit produced over 8000 units (normal production) — paid in the month following production.</t>
  </si>
  <si>
    <t>It is estimated that 80% of trade receivables will receive the cash discount by paying in the month following the sale. Of the remaining trade receivables, 95% will pay 2 months after sale and the rest will be written off as a bad debt.</t>
  </si>
  <si>
    <t>It is estimated that there will be a cash and cash equivalent overdraft of £40,000 by the end of September.</t>
  </si>
  <si>
    <t>Production Budget</t>
  </si>
  <si>
    <t>Closing Inventory</t>
  </si>
  <si>
    <t xml:space="preserve">Cash Sales </t>
  </si>
  <si>
    <t>Credit Sales</t>
  </si>
  <si>
    <t>Opening Inventory</t>
  </si>
  <si>
    <t>Production</t>
  </si>
  <si>
    <t>CASH BUDGET FOR OCTOBER TO DECEMBER</t>
  </si>
  <si>
    <t>RECEIPTS</t>
  </si>
  <si>
    <t>£</t>
  </si>
  <si>
    <t>Cash Revenue</t>
  </si>
  <si>
    <t>Credit 1 month</t>
  </si>
  <si>
    <t>Credit 2 month</t>
  </si>
  <si>
    <t>Share Issue</t>
  </si>
  <si>
    <t>Share Premium</t>
  </si>
  <si>
    <t>Total Receipts</t>
  </si>
  <si>
    <t>PAYMENTS</t>
  </si>
  <si>
    <t>Materials 25%</t>
  </si>
  <si>
    <t>Materials 75%</t>
  </si>
  <si>
    <t>Labour</t>
  </si>
  <si>
    <t>Bonus</t>
  </si>
  <si>
    <t>Variable Overhead</t>
  </si>
  <si>
    <t>Fixed Costs</t>
  </si>
  <si>
    <t>Selling Expenses</t>
  </si>
  <si>
    <t>Deposit on Machine</t>
  </si>
  <si>
    <t>Interim Dividend 5%</t>
  </si>
  <si>
    <t>Interim Dividend 10%</t>
  </si>
  <si>
    <t>Total Payments</t>
  </si>
  <si>
    <t>Opening Balance</t>
  </si>
  <si>
    <t>Closing Balance</t>
  </si>
  <si>
    <t>January</t>
  </si>
  <si>
    <t>Working</t>
  </si>
  <si>
    <t>Selling Price - 1 month Credit</t>
  </si>
  <si>
    <t>Credit Sales - Units</t>
  </si>
  <si>
    <t>With discount</t>
  </si>
  <si>
    <t>Without discount</t>
  </si>
  <si>
    <t>80% 2 months</t>
  </si>
  <si>
    <t>95% of 80%</t>
  </si>
  <si>
    <t>Instalment on Machine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</si>
</sst>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£&quot;#,##0;[Red]\-&quot;£&quot;#,##0"/>
    <numFmt numFmtId="8" formatCode="&quot;£&quot;#,##0.00;[Red]\-&quot;£&quot;#,##0.00"/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8"/>
      <name val="Calibri"/>
      <family val="2"/>
      <scheme val="minor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9" fontId="0" fillId="0" borderId="0" xfId="0" applyNumberFormat="1"/>
    <xf numFmtId="9" fontId="2" fillId="0" borderId="0" xfId="0" applyNumberFormat="1" applyFont="1"/>
    <xf numFmtId="0" fontId="2" fillId="0" borderId="0" xfId="0" applyFont="1" applyAlignment="1">
      <alignment vertical="center"/>
    </xf>
    <xf numFmtId="164" fontId="2" fillId="0" borderId="0" xfId="1" applyNumberFormat="1" applyFont="1"/>
    <xf numFmtId="0" fontId="2" fillId="0" borderId="0" xfId="0" applyFont="1" applyAlignment="1">
      <alignment horizontal="left" vertical="center" wrapText="1"/>
    </xf>
    <xf numFmtId="6" fontId="0" fillId="0" borderId="0" xfId="0" applyNumberFormat="1"/>
    <xf numFmtId="6" fontId="2" fillId="0" borderId="0" xfId="0" applyNumberFormat="1" applyFont="1"/>
    <xf numFmtId="3" fontId="2" fillId="0" borderId="0" xfId="0" applyNumberFormat="1" applyFont="1"/>
    <xf numFmtId="8" fontId="2" fillId="0" borderId="0" xfId="0" applyNumberFormat="1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1" fontId="2" fillId="0" borderId="0" xfId="1" applyNumberFormat="1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3" fontId="7" fillId="0" borderId="0" xfId="0" applyNumberFormat="1" applyFont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7" fillId="0" borderId="4" xfId="0" applyFont="1" applyBorder="1" applyAlignment="1">
      <alignment horizontal="right" vertical="center" wrapText="1"/>
    </xf>
    <xf numFmtId="3" fontId="7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6" fontId="3" fillId="0" borderId="0" xfId="0" applyNumberFormat="1" applyFont="1" applyAlignment="1">
      <alignment horizontal="right" vertical="center" wrapText="1"/>
    </xf>
    <xf numFmtId="0" fontId="9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3" fillId="0" borderId="6" xfId="0" applyFont="1" applyBorder="1"/>
    <xf numFmtId="0" fontId="2" fillId="0" borderId="7" xfId="0" applyFont="1" applyBorder="1"/>
    <xf numFmtId="0" fontId="0" fillId="0" borderId="8" xfId="0" applyBorder="1"/>
    <xf numFmtId="0" fontId="5" fillId="0" borderId="9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6" fontId="5" fillId="0" borderId="0" xfId="0" applyNumberFormat="1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2" fillId="0" borderId="9" xfId="0" applyFont="1" applyBorder="1"/>
    <xf numFmtId="0" fontId="2" fillId="0" borderId="0" xfId="0" applyFont="1" applyBorder="1"/>
    <xf numFmtId="0" fontId="0" fillId="0" borderId="10" xfId="0" applyBorder="1"/>
    <xf numFmtId="0" fontId="6" fillId="0" borderId="0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 wrapText="1"/>
    </xf>
    <xf numFmtId="164" fontId="2" fillId="0" borderId="0" xfId="1" applyNumberFormat="1" applyFont="1" applyBorder="1"/>
    <xf numFmtId="164" fontId="2" fillId="0" borderId="10" xfId="1" applyNumberFormat="1" applyFont="1" applyBorder="1"/>
    <xf numFmtId="164" fontId="0" fillId="0" borderId="10" xfId="1" applyNumberFormat="1" applyFont="1" applyBorder="1"/>
    <xf numFmtId="164" fontId="6" fillId="0" borderId="0" xfId="1" applyNumberFormat="1" applyFont="1" applyBorder="1" applyAlignment="1">
      <alignment horizontal="right" vertical="center" wrapText="1"/>
    </xf>
    <xf numFmtId="164" fontId="6" fillId="0" borderId="10" xfId="1" applyNumberFormat="1" applyFont="1" applyBorder="1" applyAlignment="1">
      <alignment horizontal="right" vertical="center" wrapText="1"/>
    </xf>
    <xf numFmtId="9" fontId="2" fillId="0" borderId="9" xfId="0" applyNumberFormat="1" applyFont="1" applyBorder="1"/>
    <xf numFmtId="0" fontId="2" fillId="0" borderId="11" xfId="0" applyFont="1" applyBorder="1"/>
    <xf numFmtId="164" fontId="2" fillId="0" borderId="4" xfId="1" applyNumberFormat="1" applyFont="1" applyBorder="1"/>
    <xf numFmtId="164" fontId="2" fillId="0" borderId="12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DEDA7-3F27-4310-BA4F-ABF818D1F1B3}">
  <dimension ref="A1:J26"/>
  <sheetViews>
    <sheetView workbookViewId="0"/>
  </sheetViews>
  <sheetFormatPr defaultRowHeight="15" x14ac:dyDescent="0.25"/>
  <cols>
    <col min="1" max="1" width="23.5703125" customWidth="1"/>
    <col min="2" max="2" width="10.140625" customWidth="1"/>
    <col min="3" max="3" width="8" bestFit="1" customWidth="1"/>
    <col min="4" max="4" width="12.140625" bestFit="1" customWidth="1"/>
    <col min="5" max="5" width="9.28515625" bestFit="1" customWidth="1"/>
    <col min="6" max="6" width="11.5703125" bestFit="1" customWidth="1"/>
    <col min="7" max="7" width="12.42578125" style="1" bestFit="1" customWidth="1"/>
    <col min="8" max="8" width="11.5703125" style="1" bestFit="1" customWidth="1"/>
  </cols>
  <sheetData>
    <row r="1" spans="1:9" ht="18" x14ac:dyDescent="0.25">
      <c r="A1" s="34" t="s">
        <v>0</v>
      </c>
    </row>
    <row r="3" spans="1:9" x14ac:dyDescent="0.2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</row>
    <row r="4" spans="1:9" x14ac:dyDescent="0.25">
      <c r="A4" s="2"/>
      <c r="B4" s="3"/>
      <c r="C4" s="3"/>
      <c r="D4" s="3"/>
      <c r="E4" s="3"/>
      <c r="F4" s="3"/>
      <c r="G4" s="3"/>
    </row>
    <row r="5" spans="1:9" x14ac:dyDescent="0.25">
      <c r="A5" s="4" t="s">
        <v>8</v>
      </c>
      <c r="B5" s="6">
        <v>1300</v>
      </c>
      <c r="C5" s="6">
        <v>1400</v>
      </c>
      <c r="D5" s="6">
        <v>1500</v>
      </c>
      <c r="E5" s="6">
        <v>1600</v>
      </c>
      <c r="F5" s="6">
        <v>1700</v>
      </c>
      <c r="G5" s="6">
        <v>1800</v>
      </c>
    </row>
    <row r="6" spans="1:9" x14ac:dyDescent="0.25">
      <c r="A6" s="4" t="s">
        <v>9</v>
      </c>
      <c r="B6" s="6">
        <v>6500</v>
      </c>
      <c r="C6" s="6">
        <v>7400</v>
      </c>
      <c r="D6" s="6">
        <v>8300</v>
      </c>
      <c r="E6" s="6">
        <v>5600</v>
      </c>
      <c r="F6" s="6">
        <v>4800</v>
      </c>
      <c r="G6" s="6">
        <v>7500</v>
      </c>
    </row>
    <row r="8" spans="1:9" ht="33" customHeight="1" x14ac:dyDescent="0.25">
      <c r="A8" s="36" t="s">
        <v>10</v>
      </c>
      <c r="B8" s="36"/>
      <c r="C8" s="36"/>
      <c r="D8" s="36"/>
      <c r="E8" s="36"/>
      <c r="F8" s="36"/>
      <c r="G8" s="8">
        <v>0.2</v>
      </c>
    </row>
    <row r="10" spans="1:9" x14ac:dyDescent="0.25">
      <c r="A10" s="9" t="s">
        <v>11</v>
      </c>
      <c r="G10" s="19">
        <v>2000</v>
      </c>
    </row>
    <row r="12" spans="1:9" ht="31.5" customHeight="1" x14ac:dyDescent="0.25">
      <c r="A12" s="35" t="s">
        <v>12</v>
      </c>
      <c r="B12" s="35"/>
      <c r="C12" s="35"/>
      <c r="D12" s="35"/>
      <c r="E12" s="35"/>
      <c r="F12" s="35"/>
      <c r="G12" s="13">
        <v>40</v>
      </c>
      <c r="H12" s="8">
        <v>0.1</v>
      </c>
    </row>
    <row r="13" spans="1:9" ht="43.5" customHeight="1" x14ac:dyDescent="0.25">
      <c r="A13" s="35" t="s">
        <v>22</v>
      </c>
      <c r="B13" s="35"/>
      <c r="C13" s="35"/>
      <c r="D13" s="35"/>
      <c r="E13" s="35"/>
      <c r="F13" s="35"/>
      <c r="G13" s="8">
        <v>0.8</v>
      </c>
      <c r="H13" s="8">
        <v>0.95</v>
      </c>
    </row>
    <row r="14" spans="1:9" ht="30.75" customHeight="1" x14ac:dyDescent="0.25">
      <c r="A14" s="35" t="s">
        <v>13</v>
      </c>
      <c r="B14" s="35"/>
      <c r="C14" s="35"/>
      <c r="D14" s="35"/>
      <c r="E14" s="35"/>
      <c r="F14" s="35"/>
      <c r="G14" s="13">
        <v>12</v>
      </c>
      <c r="H14" s="8">
        <v>0.25</v>
      </c>
      <c r="I14" s="7">
        <v>0.75</v>
      </c>
    </row>
    <row r="15" spans="1:9" x14ac:dyDescent="0.25">
      <c r="A15" s="35" t="s">
        <v>14</v>
      </c>
      <c r="B15" s="35"/>
      <c r="C15" s="35"/>
      <c r="D15" s="35"/>
      <c r="E15" s="35"/>
      <c r="F15" s="35"/>
      <c r="G15" s="13">
        <v>8</v>
      </c>
    </row>
    <row r="16" spans="1:9" ht="30.75" customHeight="1" x14ac:dyDescent="0.25">
      <c r="A16" s="35" t="s">
        <v>21</v>
      </c>
      <c r="B16" s="35"/>
      <c r="C16" s="35"/>
      <c r="D16" s="35"/>
      <c r="E16" s="35"/>
      <c r="F16" s="35"/>
      <c r="G16" s="13">
        <v>2</v>
      </c>
      <c r="H16" s="10">
        <v>8000</v>
      </c>
      <c r="I16" s="1"/>
    </row>
    <row r="17" spans="1:10" x14ac:dyDescent="0.25">
      <c r="A17" s="35" t="s">
        <v>15</v>
      </c>
      <c r="B17" s="35"/>
      <c r="C17" s="35"/>
      <c r="D17" s="35"/>
      <c r="E17" s="35"/>
      <c r="F17" s="35"/>
      <c r="G17" s="13">
        <v>6</v>
      </c>
      <c r="I17" s="1"/>
    </row>
    <row r="18" spans="1:10" x14ac:dyDescent="0.25">
      <c r="A18" s="35" t="s">
        <v>16</v>
      </c>
      <c r="B18" s="35"/>
      <c r="C18" s="35"/>
      <c r="D18" s="35"/>
      <c r="E18" s="35"/>
      <c r="F18" s="35"/>
      <c r="G18" s="13">
        <v>32000</v>
      </c>
      <c r="H18" s="13">
        <v>3200</v>
      </c>
      <c r="I18" s="1"/>
    </row>
    <row r="19" spans="1:10" ht="30.75" customHeight="1" x14ac:dyDescent="0.25">
      <c r="A19" s="35" t="s">
        <v>17</v>
      </c>
      <c r="B19" s="35"/>
      <c r="C19" s="35"/>
      <c r="D19" s="35"/>
      <c r="E19" s="35"/>
      <c r="F19" s="35"/>
      <c r="G19" s="13">
        <v>2</v>
      </c>
      <c r="I19" s="1"/>
    </row>
    <row r="20" spans="1:10" ht="42.75" customHeight="1" x14ac:dyDescent="0.25">
      <c r="A20" s="35" t="s">
        <v>18</v>
      </c>
      <c r="B20" s="35"/>
      <c r="C20" s="35"/>
      <c r="D20" s="35"/>
      <c r="E20" s="35"/>
      <c r="F20" s="35"/>
      <c r="G20" s="13">
        <v>120000</v>
      </c>
      <c r="H20" s="8">
        <v>0.25</v>
      </c>
      <c r="I20" s="13">
        <v>22500</v>
      </c>
      <c r="J20" s="12"/>
    </row>
    <row r="21" spans="1:10" ht="27" customHeight="1" x14ac:dyDescent="0.25">
      <c r="A21" s="35" t="s">
        <v>19</v>
      </c>
      <c r="B21" s="35"/>
      <c r="C21" s="35"/>
      <c r="D21" s="35"/>
      <c r="E21" s="35"/>
      <c r="F21" s="35"/>
      <c r="G21" s="14">
        <v>20000</v>
      </c>
      <c r="H21" s="15">
        <v>0.5</v>
      </c>
      <c r="I21" s="1"/>
    </row>
    <row r="22" spans="1:10" ht="40.5" customHeight="1" x14ac:dyDescent="0.25">
      <c r="A22" s="35" t="s">
        <v>20</v>
      </c>
      <c r="B22" s="35"/>
      <c r="C22" s="35"/>
      <c r="D22" s="35"/>
      <c r="E22" s="35"/>
      <c r="F22" s="35"/>
      <c r="G22" s="8">
        <v>0.05</v>
      </c>
      <c r="H22" s="13">
        <v>150000</v>
      </c>
      <c r="I22" s="8">
        <v>0.1</v>
      </c>
    </row>
    <row r="23" spans="1:10" x14ac:dyDescent="0.25">
      <c r="A23" s="11"/>
      <c r="B23" s="11"/>
      <c r="C23" s="11"/>
      <c r="D23" s="11"/>
      <c r="E23" s="11"/>
      <c r="F23" s="11"/>
      <c r="G23" s="8"/>
      <c r="H23" s="13"/>
      <c r="I23" s="8"/>
    </row>
    <row r="24" spans="1:10" ht="26.25" customHeight="1" x14ac:dyDescent="0.25">
      <c r="A24" s="35" t="s">
        <v>23</v>
      </c>
      <c r="B24" s="35"/>
      <c r="C24" s="35"/>
      <c r="D24" s="35"/>
      <c r="E24" s="35"/>
      <c r="F24" s="35"/>
      <c r="G24" s="35"/>
      <c r="H24" s="13">
        <v>-40000</v>
      </c>
      <c r="I24" s="1"/>
    </row>
    <row r="25" spans="1:10" x14ac:dyDescent="0.25">
      <c r="I25" s="1"/>
    </row>
    <row r="26" spans="1:10" x14ac:dyDescent="0.25">
      <c r="A26" s="1"/>
      <c r="I26" s="1"/>
    </row>
  </sheetData>
  <mergeCells count="13">
    <mergeCell ref="A8:F8"/>
    <mergeCell ref="A12:F12"/>
    <mergeCell ref="A13:F13"/>
    <mergeCell ref="A14:F14"/>
    <mergeCell ref="A15:F15"/>
    <mergeCell ref="A21:F21"/>
    <mergeCell ref="A22:F22"/>
    <mergeCell ref="A24:G24"/>
    <mergeCell ref="A16:F16"/>
    <mergeCell ref="A17:F17"/>
    <mergeCell ref="A18:F18"/>
    <mergeCell ref="A19:F19"/>
    <mergeCell ref="A20:F20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A1070-83A6-41E1-915B-6190E63E8625}">
  <dimension ref="A1:I39"/>
  <sheetViews>
    <sheetView tabSelected="1" topLeftCell="A21" workbookViewId="0">
      <selection activeCell="D38" sqref="D38"/>
    </sheetView>
  </sheetViews>
  <sheetFormatPr defaultRowHeight="15" x14ac:dyDescent="0.25"/>
  <cols>
    <col min="1" max="1" width="22" customWidth="1"/>
    <col min="2" max="2" width="11.140625" customWidth="1"/>
    <col min="3" max="3" width="12.42578125" customWidth="1"/>
    <col min="4" max="4" width="14.140625" customWidth="1"/>
    <col min="5" max="5" width="11.140625" customWidth="1"/>
    <col min="6" max="6" width="16.28515625" customWidth="1"/>
    <col min="7" max="7" width="11.140625" customWidth="1"/>
    <col min="8" max="8" width="13" customWidth="1"/>
    <col min="9" max="9" width="12.140625" customWidth="1"/>
  </cols>
  <sheetData>
    <row r="1" spans="1:9" ht="18" x14ac:dyDescent="0.25">
      <c r="A1" s="34" t="str">
        <f>Question!A1</f>
        <v xml:space="preserve">Crownpoint Ltd </v>
      </c>
    </row>
    <row r="3" spans="1:9" ht="30" x14ac:dyDescent="0.25">
      <c r="A3" s="20" t="s">
        <v>24</v>
      </c>
      <c r="B3" s="21" t="s">
        <v>2</v>
      </c>
      <c r="C3" s="21" t="s">
        <v>3</v>
      </c>
      <c r="D3" s="21" t="s">
        <v>4</v>
      </c>
      <c r="E3" s="21" t="s">
        <v>5</v>
      </c>
      <c r="F3" s="21" t="s">
        <v>6</v>
      </c>
      <c r="G3" s="21" t="s">
        <v>7</v>
      </c>
      <c r="H3" s="21" t="s">
        <v>53</v>
      </c>
    </row>
    <row r="4" spans="1:9" x14ac:dyDescent="0.25">
      <c r="A4" s="22" t="s">
        <v>25</v>
      </c>
      <c r="B4" s="23">
        <f>C5*Question!$G$8</f>
        <v>280</v>
      </c>
      <c r="C4" s="23">
        <f>D5*Question!$G$8</f>
        <v>300</v>
      </c>
      <c r="D4" s="23">
        <f>E5*Question!$G$8</f>
        <v>320</v>
      </c>
      <c r="E4" s="23">
        <f>F5*Question!$G$8</f>
        <v>340</v>
      </c>
      <c r="F4" s="23">
        <f>G5*Question!$G$8</f>
        <v>360</v>
      </c>
      <c r="G4" s="23">
        <f>H5*Question!$G$8</f>
        <v>400</v>
      </c>
    </row>
    <row r="5" spans="1:9" x14ac:dyDescent="0.25">
      <c r="A5" s="22" t="s">
        <v>26</v>
      </c>
      <c r="B5" s="24">
        <f>Question!B5</f>
        <v>1300</v>
      </c>
      <c r="C5" s="24">
        <f>Question!C5</f>
        <v>1400</v>
      </c>
      <c r="D5" s="24">
        <f>Question!D5</f>
        <v>1500</v>
      </c>
      <c r="E5" s="24">
        <f>Question!E5</f>
        <v>1600</v>
      </c>
      <c r="F5" s="24">
        <f>Question!F5</f>
        <v>1700</v>
      </c>
      <c r="G5" s="24">
        <f>Question!G5</f>
        <v>1800</v>
      </c>
      <c r="H5" s="1">
        <f>Question!G10</f>
        <v>2000</v>
      </c>
    </row>
    <row r="6" spans="1:9" x14ac:dyDescent="0.25">
      <c r="A6" s="22" t="s">
        <v>27</v>
      </c>
      <c r="B6" s="25">
        <f>Question!B6</f>
        <v>6500</v>
      </c>
      <c r="C6" s="25">
        <f>Question!C6</f>
        <v>7400</v>
      </c>
      <c r="D6" s="25">
        <f>Question!D6</f>
        <v>8300</v>
      </c>
      <c r="E6" s="25">
        <f>Question!E6</f>
        <v>5600</v>
      </c>
      <c r="F6" s="25">
        <f>Question!F6</f>
        <v>4800</v>
      </c>
      <c r="G6" s="25">
        <f>Question!G6</f>
        <v>7500</v>
      </c>
    </row>
    <row r="7" spans="1:9" x14ac:dyDescent="0.25">
      <c r="A7" s="26"/>
      <c r="B7" s="24">
        <f>SUM(B4:B6)</f>
        <v>8080</v>
      </c>
      <c r="C7" s="24">
        <f t="shared" ref="C7:G7" si="0">SUM(C4:C6)</f>
        <v>9100</v>
      </c>
      <c r="D7" s="24">
        <f t="shared" si="0"/>
        <v>10120</v>
      </c>
      <c r="E7" s="24">
        <f t="shared" si="0"/>
        <v>7540</v>
      </c>
      <c r="F7" s="24">
        <f t="shared" si="0"/>
        <v>6860</v>
      </c>
      <c r="G7" s="24">
        <f t="shared" si="0"/>
        <v>9700</v>
      </c>
    </row>
    <row r="8" spans="1:9" ht="28.5" x14ac:dyDescent="0.25">
      <c r="A8" s="22" t="s">
        <v>28</v>
      </c>
      <c r="B8" s="27">
        <f>B5*Question!G8</f>
        <v>260</v>
      </c>
      <c r="C8" s="27">
        <f>B4</f>
        <v>280</v>
      </c>
      <c r="D8" s="27">
        <f t="shared" ref="D8:G8" si="1">C4</f>
        <v>300</v>
      </c>
      <c r="E8" s="27">
        <f t="shared" si="1"/>
        <v>320</v>
      </c>
      <c r="F8" s="27">
        <f t="shared" si="1"/>
        <v>340</v>
      </c>
      <c r="G8" s="27">
        <f t="shared" si="1"/>
        <v>360</v>
      </c>
    </row>
    <row r="9" spans="1:9" ht="15.75" thickBot="1" x14ac:dyDescent="0.3">
      <c r="A9" s="22" t="s">
        <v>29</v>
      </c>
      <c r="B9" s="28">
        <f>B7-B8</f>
        <v>7820</v>
      </c>
      <c r="C9" s="28">
        <f t="shared" ref="C9:G9" si="2">C7-C8</f>
        <v>8820</v>
      </c>
      <c r="D9" s="28">
        <f t="shared" si="2"/>
        <v>9820</v>
      </c>
      <c r="E9" s="28">
        <f t="shared" si="2"/>
        <v>7220</v>
      </c>
      <c r="F9" s="28">
        <f t="shared" si="2"/>
        <v>6520</v>
      </c>
      <c r="G9" s="28">
        <f t="shared" si="2"/>
        <v>9340</v>
      </c>
    </row>
    <row r="10" spans="1:9" ht="15.75" thickTop="1" x14ac:dyDescent="0.25"/>
    <row r="12" spans="1:9" x14ac:dyDescent="0.25">
      <c r="A12" s="16" t="s">
        <v>30</v>
      </c>
    </row>
    <row r="13" spans="1:9" x14ac:dyDescent="0.25">
      <c r="A13" s="9"/>
      <c r="F13" s="37" t="s">
        <v>54</v>
      </c>
      <c r="G13" s="38"/>
      <c r="H13" s="38"/>
      <c r="I13" s="39"/>
    </row>
    <row r="14" spans="1:9" ht="38.25" customHeight="1" x14ac:dyDescent="0.25">
      <c r="A14" s="2"/>
      <c r="B14" s="2" t="s">
        <v>5</v>
      </c>
      <c r="C14" s="2" t="s">
        <v>6</v>
      </c>
      <c r="D14" s="2" t="s">
        <v>7</v>
      </c>
      <c r="E14" s="17"/>
      <c r="F14" s="40" t="s">
        <v>55</v>
      </c>
      <c r="G14" s="41"/>
      <c r="H14" s="42">
        <f>Question!G12-(Question!G12*Question!H12)</f>
        <v>36</v>
      </c>
      <c r="I14" s="43"/>
    </row>
    <row r="15" spans="1:9" x14ac:dyDescent="0.25">
      <c r="A15" s="2" t="s">
        <v>31</v>
      </c>
      <c r="B15" s="29" t="s">
        <v>32</v>
      </c>
      <c r="C15" s="29" t="s">
        <v>32</v>
      </c>
      <c r="D15" s="29" t="s">
        <v>32</v>
      </c>
      <c r="E15" s="17"/>
      <c r="F15" s="44"/>
      <c r="G15" s="45"/>
      <c r="H15" s="45"/>
      <c r="I15" s="46"/>
    </row>
    <row r="16" spans="1:9" x14ac:dyDescent="0.25">
      <c r="A16" s="4" t="s">
        <v>51</v>
      </c>
      <c r="B16" s="33">
        <f>Question!H24</f>
        <v>-40000</v>
      </c>
      <c r="C16" s="6">
        <f>B38</f>
        <v>90920</v>
      </c>
      <c r="D16" s="6">
        <f>C38</f>
        <v>132060</v>
      </c>
      <c r="E16" s="17"/>
      <c r="F16" s="44" t="s">
        <v>56</v>
      </c>
      <c r="G16" s="45"/>
      <c r="H16" s="45"/>
      <c r="I16" s="46"/>
    </row>
    <row r="17" spans="1:9" x14ac:dyDescent="0.25">
      <c r="A17" s="2"/>
      <c r="B17" s="29"/>
      <c r="C17" s="29"/>
      <c r="D17" s="29"/>
      <c r="E17" s="17"/>
      <c r="F17" s="44"/>
      <c r="G17" s="47" t="s">
        <v>5</v>
      </c>
      <c r="H17" s="47" t="s">
        <v>6</v>
      </c>
      <c r="I17" s="48" t="s">
        <v>7</v>
      </c>
    </row>
    <row r="18" spans="1:9" x14ac:dyDescent="0.25">
      <c r="A18" s="4" t="s">
        <v>33</v>
      </c>
      <c r="B18" s="6">
        <f>E5*Question!$G$12</f>
        <v>64000</v>
      </c>
      <c r="C18" s="6">
        <f>F5*Question!$G$12</f>
        <v>68000</v>
      </c>
      <c r="D18" s="6">
        <f>G5*Question!$G$12</f>
        <v>72000</v>
      </c>
      <c r="E18" s="17"/>
      <c r="F18" s="44" t="s">
        <v>57</v>
      </c>
      <c r="G18" s="49">
        <f>D6*Question!$G$13</f>
        <v>6640</v>
      </c>
      <c r="H18" s="49">
        <f>E6*Question!$G$13</f>
        <v>4480</v>
      </c>
      <c r="I18" s="50">
        <f>F6*Question!$G$13</f>
        <v>3840</v>
      </c>
    </row>
    <row r="19" spans="1:9" x14ac:dyDescent="0.25">
      <c r="A19" s="4" t="s">
        <v>34</v>
      </c>
      <c r="B19" s="6">
        <f>G18*$H$14</f>
        <v>239040</v>
      </c>
      <c r="C19" s="6">
        <f t="shared" ref="C19:D19" si="3">H18*$H$14</f>
        <v>161280</v>
      </c>
      <c r="D19" s="6">
        <f t="shared" si="3"/>
        <v>138240</v>
      </c>
      <c r="E19" s="17"/>
      <c r="F19" s="44"/>
      <c r="G19" s="49"/>
      <c r="H19" s="49"/>
      <c r="I19" s="51"/>
    </row>
    <row r="20" spans="1:9" x14ac:dyDescent="0.25">
      <c r="A20" s="4" t="s">
        <v>35</v>
      </c>
      <c r="B20" s="6">
        <f>G22*Question!$G$12</f>
        <v>56240</v>
      </c>
      <c r="C20" s="6">
        <f>H22*Question!$G$12</f>
        <v>63080</v>
      </c>
      <c r="D20" s="6">
        <f>I22*Question!$G$12</f>
        <v>42560</v>
      </c>
      <c r="E20" s="17"/>
      <c r="F20" s="44" t="s">
        <v>58</v>
      </c>
      <c r="G20" s="52" t="s">
        <v>5</v>
      </c>
      <c r="H20" s="47" t="s">
        <v>6</v>
      </c>
      <c r="I20" s="53" t="s">
        <v>7</v>
      </c>
    </row>
    <row r="21" spans="1:9" x14ac:dyDescent="0.25">
      <c r="A21" s="4" t="s">
        <v>36</v>
      </c>
      <c r="B21" s="6">
        <f>Question!G21</f>
        <v>20000</v>
      </c>
      <c r="C21" s="5"/>
      <c r="D21" s="5"/>
      <c r="E21" s="17"/>
      <c r="F21" s="54" t="s">
        <v>59</v>
      </c>
      <c r="G21" s="49">
        <f>C6*Question!$G$13</f>
        <v>5920</v>
      </c>
      <c r="H21" s="49">
        <f>D6*Question!$G$13</f>
        <v>6640</v>
      </c>
      <c r="I21" s="50">
        <f>E6*Question!$G$13</f>
        <v>4480</v>
      </c>
    </row>
    <row r="22" spans="1:9" ht="15.75" thickBot="1" x14ac:dyDescent="0.3">
      <c r="A22" s="4" t="s">
        <v>37</v>
      </c>
      <c r="B22" s="30">
        <f>Question!G21*Question!H21</f>
        <v>10000</v>
      </c>
      <c r="C22" s="18"/>
      <c r="D22" s="18"/>
      <c r="E22" s="17"/>
      <c r="F22" s="55" t="s">
        <v>60</v>
      </c>
      <c r="G22" s="56">
        <f>(C6-G21)*Question!$H$13</f>
        <v>1406</v>
      </c>
      <c r="H22" s="56">
        <f>(D6-H21)*Question!$H$13</f>
        <v>1577</v>
      </c>
      <c r="I22" s="57">
        <f>(E6-I21)*Question!$H$13</f>
        <v>1064</v>
      </c>
    </row>
    <row r="23" spans="1:9" ht="15.75" thickBot="1" x14ac:dyDescent="0.3">
      <c r="A23" s="4" t="s">
        <v>38</v>
      </c>
      <c r="B23" s="31">
        <f>SUM(B18:B22)</f>
        <v>389280</v>
      </c>
      <c r="C23" s="31">
        <f t="shared" ref="C23:D23" si="4">SUM(C18:C22)</f>
        <v>292360</v>
      </c>
      <c r="D23" s="31">
        <f t="shared" si="4"/>
        <v>252800</v>
      </c>
      <c r="E23" s="17"/>
    </row>
    <row r="24" spans="1:9" ht="15.75" thickTop="1" x14ac:dyDescent="0.25">
      <c r="A24" s="4"/>
      <c r="B24" s="5"/>
      <c r="C24" s="5"/>
      <c r="D24" s="5"/>
      <c r="E24" s="17"/>
    </row>
    <row r="25" spans="1:9" x14ac:dyDescent="0.25">
      <c r="A25" s="2" t="s">
        <v>39</v>
      </c>
      <c r="B25" s="5"/>
      <c r="C25" s="5"/>
      <c r="D25" s="5"/>
      <c r="E25" s="17"/>
    </row>
    <row r="26" spans="1:9" x14ac:dyDescent="0.25">
      <c r="A26" s="4" t="s">
        <v>40</v>
      </c>
      <c r="B26" s="6">
        <f>E9*Question!$H$14*Question!$G$14</f>
        <v>21660</v>
      </c>
      <c r="C26" s="6">
        <f>F9*Question!$H$14*Question!$G$14</f>
        <v>19560</v>
      </c>
      <c r="D26" s="6">
        <f>G9*Question!$H$14*Question!$G$14</f>
        <v>28020</v>
      </c>
      <c r="E26" s="17"/>
    </row>
    <row r="27" spans="1:9" x14ac:dyDescent="0.25">
      <c r="A27" s="4" t="s">
        <v>41</v>
      </c>
      <c r="B27" s="6">
        <f>D9*Question!$G$14*Question!$I$14</f>
        <v>88380</v>
      </c>
      <c r="C27" s="6">
        <f>E9*Question!$G$14*Question!$I$14</f>
        <v>64980</v>
      </c>
      <c r="D27" s="6">
        <f>F9*Question!$G$14*Question!$I$14</f>
        <v>58680</v>
      </c>
      <c r="E27" s="17"/>
    </row>
    <row r="28" spans="1:9" x14ac:dyDescent="0.25">
      <c r="A28" s="4" t="s">
        <v>42</v>
      </c>
      <c r="B28" s="6">
        <f>E9*Question!$G$15</f>
        <v>57760</v>
      </c>
      <c r="C28" s="6">
        <f>F9*Question!$G$15</f>
        <v>52160</v>
      </c>
      <c r="D28" s="6">
        <f>G9*Question!$G$15</f>
        <v>74720</v>
      </c>
      <c r="E28" s="17"/>
    </row>
    <row r="29" spans="1:9" x14ac:dyDescent="0.25">
      <c r="A29" s="4" t="s">
        <v>43</v>
      </c>
      <c r="B29" s="6">
        <f>IF(D9&gt;Question!$H$16,(Answer!D9-Question!$H$16)*Question!$G$16,0)</f>
        <v>3640</v>
      </c>
      <c r="C29" s="6">
        <f>IF(E9&gt;Question!$H$16,(Answer!E9-Question!$H$16)*Question!$G$16,0)</f>
        <v>0</v>
      </c>
      <c r="D29" s="6">
        <f>IF(F9&gt;Question!$H$16,(Answer!F9-Question!$H$16)*Question!$G$16,0)</f>
        <v>0</v>
      </c>
      <c r="E29" s="17"/>
    </row>
    <row r="30" spans="1:9" ht="21" customHeight="1" x14ac:dyDescent="0.25">
      <c r="A30" s="4" t="s">
        <v>44</v>
      </c>
      <c r="B30" s="6">
        <f>E9*Question!$G$17</f>
        <v>43320</v>
      </c>
      <c r="C30" s="6">
        <f>F9*Question!$G$17</f>
        <v>39120</v>
      </c>
      <c r="D30" s="6">
        <f>G9*Question!$G$17</f>
        <v>56040</v>
      </c>
      <c r="E30" s="17"/>
    </row>
    <row r="31" spans="1:9" x14ac:dyDescent="0.25">
      <c r="A31" s="4" t="s">
        <v>45</v>
      </c>
      <c r="B31" s="6">
        <f>(Question!$G$18-Question!$H$18)</f>
        <v>28800</v>
      </c>
      <c r="C31" s="6">
        <f>(Question!$G$18-Question!$H$18)</f>
        <v>28800</v>
      </c>
      <c r="D31" s="6">
        <f>(Question!$G$18-Question!$H$18)</f>
        <v>28800</v>
      </c>
      <c r="E31" s="17"/>
    </row>
    <row r="32" spans="1:9" x14ac:dyDescent="0.25">
      <c r="A32" s="4" t="s">
        <v>46</v>
      </c>
      <c r="B32" s="6">
        <f>C6*Question!$G$19</f>
        <v>14800</v>
      </c>
      <c r="C32" s="6">
        <f>D6*Question!$G$19</f>
        <v>16600</v>
      </c>
      <c r="D32" s="6">
        <f>E6*Question!$G$19</f>
        <v>11200</v>
      </c>
      <c r="E32" s="17"/>
    </row>
    <row r="33" spans="1:5" ht="15.75" customHeight="1" x14ac:dyDescent="0.25">
      <c r="A33" s="4" t="s">
        <v>47</v>
      </c>
      <c r="B33" s="5"/>
      <c r="C33" s="6">
        <f>Question!G20*Question!H20</f>
        <v>30000</v>
      </c>
      <c r="D33" s="5"/>
      <c r="E33" s="17"/>
    </row>
    <row r="34" spans="1:5" ht="15.75" customHeight="1" x14ac:dyDescent="0.25">
      <c r="A34" s="4" t="s">
        <v>61</v>
      </c>
      <c r="B34" s="5"/>
      <c r="C34" s="5"/>
      <c r="D34" s="6">
        <f>Question!I20</f>
        <v>22500</v>
      </c>
      <c r="E34" s="17"/>
    </row>
    <row r="35" spans="1:5" x14ac:dyDescent="0.25">
      <c r="A35" s="4" t="s">
        <v>48</v>
      </c>
      <c r="B35" s="5"/>
      <c r="C35" s="5"/>
      <c r="D35" s="6">
        <f>Question!G22*Question!G21</f>
        <v>1000</v>
      </c>
      <c r="E35" s="17"/>
    </row>
    <row r="36" spans="1:5" ht="15.75" thickBot="1" x14ac:dyDescent="0.3">
      <c r="A36" s="4" t="s">
        <v>49</v>
      </c>
      <c r="B36" s="18"/>
      <c r="C36" s="18"/>
      <c r="D36" s="30">
        <f>Question!H22*Question!I22</f>
        <v>15000</v>
      </c>
      <c r="E36" s="17"/>
    </row>
    <row r="37" spans="1:5" x14ac:dyDescent="0.25">
      <c r="A37" s="4" t="s">
        <v>50</v>
      </c>
      <c r="B37" s="32">
        <f>SUM(B26:B36)</f>
        <v>258360</v>
      </c>
      <c r="C37" s="32">
        <f t="shared" ref="C37:D37" si="5">SUM(C26:C36)</f>
        <v>251220</v>
      </c>
      <c r="D37" s="32">
        <f t="shared" si="5"/>
        <v>295960</v>
      </c>
      <c r="E37" s="17"/>
    </row>
    <row r="38" spans="1:5" ht="15.75" thickBot="1" x14ac:dyDescent="0.3">
      <c r="A38" s="4" t="s">
        <v>52</v>
      </c>
      <c r="B38" s="31">
        <f>B16+B23-B37</f>
        <v>90920</v>
      </c>
      <c r="C38" s="31">
        <f t="shared" ref="C38:D38" si="6">C16+C23-C37</f>
        <v>132060</v>
      </c>
      <c r="D38" s="31">
        <f t="shared" si="6"/>
        <v>88900</v>
      </c>
      <c r="E38" s="3"/>
    </row>
    <row r="39" spans="1:5" ht="15.75" thickTop="1" x14ac:dyDescent="0.25"/>
  </sheetData>
  <mergeCells count="1">
    <mergeCell ref="F14:G14"/>
  </mergeCells>
  <phoneticPr fontId="8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Question</vt:lpstr>
      <vt:lpstr>Answer</vt:lpstr>
      <vt:lpstr>Answer!OLE_LINK1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2021-11-17T12:25:47Z</dcterms:created>
  <dcterms:modified xsi:type="dcterms:W3CDTF">2022-12-02T14:38:20Z</dcterms:modified>
</cp:coreProperties>
</file>